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8120"/>
  </bookViews>
  <sheets>
    <sheet name="Présentation" sheetId="4" r:id="rId1"/>
    <sheet name="Ensembles" sheetId="5" r:id="rId2"/>
    <sheet name="Fiche de fabrication porte" sheetId="10" r:id="rId3"/>
    <sheet name="Ordonnancement" sheetId="6" r:id="rId4"/>
    <sheet name="Gamme FAB" sheetId="7" r:id="rId5"/>
    <sheet name="Notice de FAB" sheetId="8" r:id="rId6"/>
    <sheet name="Commande" sheetId="2" r:id="rId7"/>
    <sheet name="Contrat de phase" sheetId="9" r:id="rId8"/>
  </sheets>
  <calcPr calcId="124519"/>
</workbook>
</file>

<file path=xl/calcChain.xml><?xml version="1.0" encoding="utf-8"?>
<calcChain xmlns="http://schemas.openxmlformats.org/spreadsheetml/2006/main">
  <c r="I37" i="10"/>
  <c r="I36"/>
  <c r="I30"/>
  <c r="I29"/>
  <c r="H68"/>
  <c r="F50"/>
  <c r="F41"/>
  <c r="I35"/>
  <c r="G35"/>
  <c r="G32"/>
  <c r="I32" s="1"/>
  <c r="G31"/>
  <c r="I31" s="1"/>
  <c r="G30"/>
  <c r="A30"/>
  <c r="G29"/>
  <c r="I28"/>
  <c r="G28"/>
  <c r="A28"/>
  <c r="G27"/>
  <c r="G61" s="1"/>
  <c r="F14"/>
  <c r="F13"/>
  <c r="E10"/>
  <c r="V10" s="1"/>
  <c r="S6"/>
  <c r="L6"/>
  <c r="T6" s="1"/>
  <c r="Q1"/>
  <c r="Y1" s="1"/>
  <c r="G33" l="1"/>
  <c r="G64"/>
  <c r="G68"/>
  <c r="I27"/>
  <c r="G63"/>
  <c r="G62" s="1"/>
  <c r="N10"/>
  <c r="D25" i="7"/>
  <c r="D27" s="1"/>
  <c r="D20"/>
  <c r="D22" s="1"/>
  <c r="D15"/>
  <c r="D17" s="1"/>
  <c r="H87"/>
  <c r="H82"/>
  <c r="D85" s="1"/>
  <c r="H77"/>
  <c r="D80" s="1"/>
  <c r="H59"/>
  <c r="D35"/>
  <c r="D37" s="1"/>
  <c r="D30"/>
  <c r="D32" s="1"/>
  <c r="R4" i="2"/>
  <c r="R6" s="1"/>
  <c r="D4"/>
  <c r="D5" s="1"/>
  <c r="B4"/>
  <c r="B5" s="1"/>
  <c r="T4"/>
  <c r="T5" s="1"/>
  <c r="G9"/>
  <c r="F10"/>
  <c r="G10"/>
  <c r="F11"/>
  <c r="G11" s="1"/>
  <c r="F13"/>
  <c r="G13"/>
  <c r="E28"/>
  <c r="G28" s="1"/>
  <c r="E24"/>
  <c r="G24"/>
  <c r="E25"/>
  <c r="G25" s="1"/>
  <c r="E26"/>
  <c r="G26"/>
  <c r="E27"/>
  <c r="G27" s="1"/>
  <c r="E23"/>
  <c r="G23"/>
  <c r="E22"/>
  <c r="G22" s="1"/>
  <c r="E21"/>
  <c r="G21"/>
  <c r="E20"/>
  <c r="G20" s="1"/>
  <c r="E19"/>
  <c r="G19"/>
  <c r="E18"/>
  <c r="G18" s="1"/>
  <c r="E17"/>
  <c r="G17"/>
  <c r="G34"/>
  <c r="I33" i="10" l="1"/>
  <c r="G34"/>
  <c r="E4" i="2"/>
  <c r="E5" s="1"/>
  <c r="D6"/>
  <c r="B6"/>
  <c r="S4"/>
  <c r="S6" s="1"/>
  <c r="R5"/>
  <c r="C4"/>
  <c r="G32" s="1"/>
  <c r="G33" s="1"/>
  <c r="U4"/>
  <c r="T6"/>
  <c r="E6" l="1"/>
  <c r="F49" i="10"/>
  <c r="I34"/>
  <c r="C6" i="2"/>
  <c r="N6" s="1"/>
  <c r="AD4"/>
  <c r="S5"/>
  <c r="N4"/>
  <c r="C5"/>
  <c r="N5" s="1"/>
  <c r="U6"/>
  <c r="AD6" s="1"/>
  <c r="U5"/>
  <c r="AD5" l="1"/>
</calcChain>
</file>

<file path=xl/sharedStrings.xml><?xml version="1.0" encoding="utf-8"?>
<sst xmlns="http://schemas.openxmlformats.org/spreadsheetml/2006/main" count="523" uniqueCount="328">
  <si>
    <t>Fiche de Fabrication</t>
  </si>
  <si>
    <t>N° Affaire :</t>
  </si>
  <si>
    <t>Client :</t>
  </si>
  <si>
    <t>Repère :</t>
  </si>
  <si>
    <t>N° ligne</t>
  </si>
  <si>
    <t>Code</t>
  </si>
  <si>
    <t>Désignation</t>
  </si>
  <si>
    <t>Qté</t>
  </si>
  <si>
    <t>Vue intérieure</t>
  </si>
  <si>
    <t>PROFILES</t>
  </si>
  <si>
    <t>Couleur</t>
  </si>
  <si>
    <t>Lg(mm)</t>
  </si>
  <si>
    <t>Angles</t>
  </si>
  <si>
    <t>Profilé dormant</t>
  </si>
  <si>
    <t>BLC</t>
  </si>
  <si>
    <t>45°/45°</t>
  </si>
  <si>
    <t>Profilé ouvrant</t>
  </si>
  <si>
    <t>Profilé parclose</t>
  </si>
  <si>
    <t>90°/90°</t>
  </si>
  <si>
    <t>Profilé tige de cremone</t>
  </si>
  <si>
    <t>B</t>
  </si>
  <si>
    <t>ACCESSOIRES</t>
  </si>
  <si>
    <t>petit compas OB</t>
  </si>
  <si>
    <t xml:space="preserve">déflecteur DA F/P </t>
  </si>
  <si>
    <t xml:space="preserve">angle moulé joint cent. </t>
  </si>
  <si>
    <t xml:space="preserve">support cale de vitrage </t>
  </si>
  <si>
    <t xml:space="preserve">équerre d’ass. S 10x5,2 </t>
  </si>
  <si>
    <t xml:space="preserve">équerre d’ass. 15x13,7 </t>
  </si>
  <si>
    <t xml:space="preserve">équerre d’ass. 15x27,1 </t>
  </si>
  <si>
    <t xml:space="preserve">paumelle OB / BO </t>
  </si>
  <si>
    <t xml:space="preserve">ferrure OB </t>
  </si>
  <si>
    <t>Boitier crémone encasré</t>
  </si>
  <si>
    <t xml:space="preserve">poignée à carré de 7 </t>
  </si>
  <si>
    <t>JOINT</t>
  </si>
  <si>
    <t>joint centrale d'étanchéité</t>
  </si>
  <si>
    <t>AS0017</t>
  </si>
  <si>
    <t>joint de parclose</t>
  </si>
  <si>
    <t>joint multifonction</t>
  </si>
  <si>
    <t>REMPLISSAGE</t>
  </si>
  <si>
    <t>Lv(mm)</t>
  </si>
  <si>
    <t>Hv(mm)</t>
  </si>
  <si>
    <t>barre 1</t>
  </si>
  <si>
    <t>QTE CANDIDAT</t>
  </si>
  <si>
    <t>chute</t>
  </si>
  <si>
    <t>QTE BARRE</t>
  </si>
  <si>
    <t>barre 2</t>
  </si>
  <si>
    <t>barre 3</t>
  </si>
  <si>
    <t>Candidat 1</t>
  </si>
  <si>
    <t>Candidat 2</t>
  </si>
  <si>
    <t>Candidat 3</t>
  </si>
  <si>
    <t>Candidat 4</t>
  </si>
  <si>
    <t>Candidat 5</t>
  </si>
  <si>
    <t>Candidat 6</t>
  </si>
  <si>
    <t>Candidat 7</t>
  </si>
  <si>
    <t>Goupilles à visser</t>
  </si>
  <si>
    <t>AY0002</t>
  </si>
  <si>
    <t>Qté stock</t>
  </si>
  <si>
    <t>Qte voulue</t>
  </si>
  <si>
    <t>Qté à commander</t>
  </si>
  <si>
    <t>Couvre joint 29mm</t>
  </si>
  <si>
    <t xml:space="preserve">Hauteur de poignée : </t>
  </si>
  <si>
    <t>mm</t>
  </si>
  <si>
    <t>mm bas d'ouvrant</t>
  </si>
  <si>
    <t>CMT2</t>
  </si>
  <si>
    <t xml:space="preserve"> /</t>
  </si>
  <si>
    <t>Double vitrage 4/16/4Fe</t>
  </si>
  <si>
    <t>Support de cale</t>
  </si>
  <si>
    <t>COUPES DE PRINCIPE</t>
  </si>
  <si>
    <t>Position profil tronçonneuse</t>
  </si>
  <si>
    <t>DORMANT</t>
  </si>
  <si>
    <t>OUVRANT</t>
  </si>
  <si>
    <t>Intérieur</t>
  </si>
  <si>
    <t>Coupe verticale B-B</t>
  </si>
  <si>
    <t>Barre = 3000</t>
  </si>
  <si>
    <t>Aluminium</t>
  </si>
  <si>
    <t>TECHNAL</t>
  </si>
  <si>
    <r>
      <rPr>
        <u/>
        <sz val="11"/>
        <color theme="1"/>
        <rFont val="Calibri"/>
        <family val="2"/>
        <scheme val="minor"/>
      </rPr>
      <t>Matériau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</si>
  <si>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Gammiste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</si>
  <si>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Gamme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</si>
  <si>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Type de fenêtre</t>
    </r>
    <r>
      <rPr>
        <sz val="11"/>
        <color theme="1"/>
        <rFont val="Calibri"/>
        <family val="2"/>
        <scheme val="minor"/>
      </rPr>
      <t xml:space="preserve"> :  à frappe</t>
    </r>
  </si>
  <si>
    <t>SOMMAIRE :</t>
  </si>
  <si>
    <t>Présentation</t>
  </si>
  <si>
    <t>Fiche de fabrication</t>
  </si>
  <si>
    <t>Fiche de composants</t>
  </si>
  <si>
    <t>Page 01</t>
  </si>
  <si>
    <t>Les coupes horizontales et verticales</t>
  </si>
  <si>
    <t>Ensemble et sous-ensemble</t>
  </si>
  <si>
    <t>Eclaté de l'ouvrage</t>
  </si>
  <si>
    <t>Page :</t>
  </si>
  <si>
    <t>01</t>
  </si>
  <si>
    <t>Gamme de fabrication</t>
  </si>
  <si>
    <t>Ordonnancement de phase imagée</t>
  </si>
  <si>
    <t>Gamme de pose</t>
  </si>
  <si>
    <t>Contrat de phase : T2</t>
  </si>
  <si>
    <t>Contrat de phase : Epauleuse</t>
  </si>
  <si>
    <t>02</t>
  </si>
  <si>
    <t>03-04</t>
  </si>
  <si>
    <t>Elle sera composée de sous-ensemble :</t>
  </si>
  <si>
    <r>
      <t>La menuiserie complète représente l'</t>
    </r>
    <r>
      <rPr>
        <b/>
        <u/>
        <sz val="11"/>
        <color theme="1"/>
        <rFont val="Calibri"/>
        <family val="2"/>
        <scheme val="minor"/>
      </rPr>
      <t>ensemble</t>
    </r>
    <r>
      <rPr>
        <sz val="11"/>
        <color theme="1"/>
        <rFont val="Calibri"/>
        <family val="2"/>
        <scheme val="minor"/>
      </rPr>
      <t xml:space="preserve"> à fabriquer.</t>
    </r>
  </si>
  <si>
    <t>Vue extérieure</t>
  </si>
  <si>
    <t xml:space="preserve">       Vue intérieure</t>
  </si>
  <si>
    <t>ENSEMBLE : Fenêtre à la française avec imposte fixe</t>
  </si>
  <si>
    <t>SOUS-ENSEMBLES</t>
  </si>
  <si>
    <t>Page : 02</t>
  </si>
  <si>
    <t>Le cadre ouvrant est de l'extérieur</t>
  </si>
  <si>
    <r>
      <rPr>
        <b/>
        <sz val="18"/>
        <color theme="1"/>
        <rFont val="Calibri"/>
        <family val="2"/>
      </rPr>
      <t>È</t>
    </r>
    <r>
      <rPr>
        <b/>
        <sz val="18"/>
        <color theme="1"/>
        <rFont val="Calibri"/>
        <family val="2"/>
        <scheme val="minor"/>
      </rPr>
      <t>CLATÈS</t>
    </r>
  </si>
  <si>
    <t>SOUS-ENSEMBLE 01</t>
  </si>
  <si>
    <t>SOUS-ENSEMBLE 02</t>
  </si>
  <si>
    <t>SOUS-ENSEMBLE 03</t>
  </si>
  <si>
    <r>
      <rPr>
        <u/>
        <sz val="11"/>
        <color theme="1"/>
        <rFont val="Calibri"/>
        <family val="2"/>
        <scheme val="minor"/>
      </rPr>
      <t>Type d'ouvrant</t>
    </r>
    <r>
      <rPr>
        <sz val="11"/>
        <color theme="1"/>
        <rFont val="Calibri"/>
        <family val="2"/>
        <scheme val="minor"/>
      </rPr>
      <t xml:space="preserve"> :   Ouvrant apparent</t>
    </r>
  </si>
  <si>
    <t>Contrat de phase : Fraiseuse à copier</t>
  </si>
  <si>
    <t xml:space="preserve">VITRAGE </t>
  </si>
  <si>
    <t>Le vitrage utilisé dans l'ouvrant et l'imposte sera un</t>
  </si>
  <si>
    <t>DOUBLE VITRAGE 4/16/4 FE d'une épaisseur de 24mm.</t>
  </si>
  <si>
    <t>Déflecteurs</t>
  </si>
  <si>
    <t>Calage des vitrages</t>
  </si>
  <si>
    <t>04</t>
  </si>
  <si>
    <t>05 - 06</t>
  </si>
  <si>
    <t>Optimisation - Mise en barre</t>
  </si>
  <si>
    <t>Ciseau à joint</t>
  </si>
  <si>
    <t>Nettoyant ALU</t>
  </si>
  <si>
    <t>07 - 08</t>
  </si>
  <si>
    <t>Symbolisations d'ouverture</t>
  </si>
  <si>
    <t>La couche d'oxyde métallique se situe en face 2 (côté argon)
Ug = 1,2w/m² °C
Ra, tr = 28dB(A)
Tl = 76%
g = 0,74</t>
  </si>
  <si>
    <t>O R D O N N A N C E M E N T   D E   P H A S E S</t>
  </si>
  <si>
    <t>10 - DEBIT</t>
  </si>
  <si>
    <t>20 - USINAGES</t>
  </si>
  <si>
    <t>20.1 - Poinçonnage pour EQUERRES d'assemblage DORMANT</t>
  </si>
  <si>
    <t>20.2 - Poinçonnage pour EQUERRES Ouvrant</t>
  </si>
  <si>
    <t>20.4 Poinçonnage pour DRAINAGE OUVRANT</t>
  </si>
  <si>
    <t>30 - ASSEMBLAGE</t>
  </si>
  <si>
    <t>30.1 Goupillage DORMANT</t>
  </si>
  <si>
    <t>30.3 Goupillage DORMANT</t>
  </si>
  <si>
    <t>30.4 MIP du JOINT CENTRALE DORMANT</t>
  </si>
  <si>
    <t>30.5 MIP du JOINT MULTIFCT sur IMPOSTE</t>
  </si>
  <si>
    <t>30.6 MIP du JOINT MULTIFCT sur OUVRANT</t>
  </si>
  <si>
    <t>09 - 10</t>
  </si>
  <si>
    <t>Page 09</t>
  </si>
  <si>
    <t>Page 10</t>
  </si>
  <si>
    <t>30.7 MIP des supports de CALES</t>
  </si>
  <si>
    <t>30.8 MIP des PAUMELLES</t>
  </si>
  <si>
    <t>30.9 MIP de l'ensemble FERMETURE</t>
  </si>
  <si>
    <t>40 - VITRAGE</t>
  </si>
  <si>
    <t>40.1 - MIP du VITRAGE Imposte</t>
  </si>
  <si>
    <t>40.2 - MIP du VITRAGE Ouvrant</t>
  </si>
  <si>
    <t>40.3 - Tronçonnage PARCLOSES Imposte</t>
  </si>
  <si>
    <t>40.4 - Tronçonnage PARCLOSES Ouvrant</t>
  </si>
  <si>
    <t>40.5 - MIP du JOINT à bourrer sur IMPOSTE</t>
  </si>
  <si>
    <t>40.6 - MIP du JOINT à bourrer sur OUVRANT</t>
  </si>
  <si>
    <t>50 - NETTOYAGE</t>
  </si>
  <si>
    <t>50.1 - Nettoyage CADRES</t>
  </si>
  <si>
    <t>50.2 Nettoyage VITRAGES</t>
  </si>
  <si>
    <t>30.10 - MIP de la POIGNÈE</t>
  </si>
  <si>
    <t>30.11 - MIP des DEFLECTEURS</t>
  </si>
  <si>
    <t>50.3 EMBALLAGE</t>
  </si>
  <si>
    <t>G A M M E   D E   F A B R I C A T I O N</t>
  </si>
  <si>
    <t>Nom :</t>
  </si>
  <si>
    <t>LE BLANC</t>
  </si>
  <si>
    <t>Gammiste :</t>
  </si>
  <si>
    <t>Affaire :</t>
  </si>
  <si>
    <t>CCF Lycée</t>
  </si>
  <si>
    <t>Prénom :</t>
  </si>
  <si>
    <t>Juste</t>
  </si>
  <si>
    <t>Gamme :</t>
  </si>
  <si>
    <t>FYA SOLEAL</t>
  </si>
  <si>
    <t xml:space="preserve">Client : </t>
  </si>
  <si>
    <t>LMH Gelos</t>
  </si>
  <si>
    <t>Classe :</t>
  </si>
  <si>
    <t>2nd</t>
  </si>
  <si>
    <t>L :</t>
  </si>
  <si>
    <t>Qté :</t>
  </si>
  <si>
    <t>Date :</t>
  </si>
  <si>
    <t>H :</t>
  </si>
  <si>
    <t>Matériau :</t>
  </si>
  <si>
    <t>ALUMINIUM</t>
  </si>
  <si>
    <t>PHASE</t>
  </si>
  <si>
    <t>Sous-PHASE</t>
  </si>
  <si>
    <t>OPERATIONS</t>
  </si>
  <si>
    <t>MACHINE</t>
  </si>
  <si>
    <t>Contrôle</t>
  </si>
  <si>
    <t>Durée</t>
  </si>
  <si>
    <t>Mètre</t>
  </si>
  <si>
    <t>¾</t>
  </si>
  <si>
    <t>Tronçonnage</t>
  </si>
  <si>
    <t>Dormant</t>
  </si>
  <si>
    <t>CM =</t>
  </si>
  <si>
    <t>Ouvrant</t>
  </si>
  <si>
    <t>211 - Les 4 profils</t>
  </si>
  <si>
    <t>Scotch spécial
Marqueur permanent</t>
  </si>
  <si>
    <t>Protection
Etablissement</t>
  </si>
  <si>
    <t xml:space="preserve">Ecrire : </t>
  </si>
  <si>
    <t>311 - Les 8 angles</t>
  </si>
  <si>
    <t>Cassette WU0010</t>
  </si>
  <si>
    <t>Poinçonnage</t>
  </si>
  <si>
    <t>Equerres
dormant</t>
  </si>
  <si>
    <r>
      <t xml:space="preserve">321 - Traverse </t>
    </r>
    <r>
      <rPr>
        <b/>
        <u/>
        <sz val="18"/>
        <color indexed="8"/>
        <rFont val="Tahoma"/>
        <family val="2"/>
      </rPr>
      <t>basse</t>
    </r>
  </si>
  <si>
    <t>Cassette WU0019</t>
  </si>
  <si>
    <t>Drainage
dormant</t>
  </si>
  <si>
    <t>411 - Equerres à goupiller</t>
  </si>
  <si>
    <t>Suif
Perceuse
Embout 
torx 25</t>
  </si>
  <si>
    <t>Assemblage</t>
  </si>
  <si>
    <t>Etancher les liaisons</t>
  </si>
  <si>
    <t>Encoller les équerres</t>
  </si>
  <si>
    <t>421 - Joint de vitrage extérieur</t>
  </si>
  <si>
    <t>Joints</t>
  </si>
  <si>
    <t>Lycée des métiers de l'habitat de Gelos</t>
  </si>
  <si>
    <t>Page 1</t>
  </si>
  <si>
    <t>431 - Supports de cale 740012</t>
  </si>
  <si>
    <t>Supports de cale</t>
  </si>
  <si>
    <t>441 - Calage du vitrage</t>
  </si>
  <si>
    <t>Main de bois</t>
  </si>
  <si>
    <t>Vitrage</t>
  </si>
  <si>
    <t>121 - Parcloses filantes</t>
  </si>
  <si>
    <t>L =</t>
  </si>
  <si>
    <t>Parcloses</t>
  </si>
  <si>
    <t>122 - Parcloses montantes</t>
  </si>
  <si>
    <t>H =</t>
  </si>
  <si>
    <t>422 - Joint à bourrer intérieur</t>
  </si>
  <si>
    <t>Joint</t>
  </si>
  <si>
    <t>451 - Déflecteurs</t>
  </si>
  <si>
    <t>511 - Aluminium + Verre</t>
  </si>
  <si>
    <t>Nettoyage</t>
  </si>
  <si>
    <t>Châssis</t>
  </si>
  <si>
    <t>611 - Protection pour transport</t>
  </si>
  <si>
    <t>Papier bulle</t>
  </si>
  <si>
    <t>Emballage</t>
  </si>
  <si>
    <t>Page 2</t>
  </si>
  <si>
    <t>B A C   P r o   3  a n s   M e n u i s e r i e   A l u m i n i u m   V e r r e</t>
  </si>
  <si>
    <t>Situation</t>
  </si>
  <si>
    <t>Réglet</t>
  </si>
  <si>
    <t>Couleur :</t>
  </si>
  <si>
    <t>RAL 9001</t>
  </si>
  <si>
    <t>Vitrage :</t>
  </si>
  <si>
    <t>44-2 clair</t>
  </si>
  <si>
    <t>Ensemble composé d'un OFA avec imposte fixe</t>
  </si>
  <si>
    <r>
      <t xml:space="preserve">101 - Traverses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215023</t>
    </r>
  </si>
  <si>
    <r>
      <t xml:space="preserve">102 - Montants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215023</t>
    </r>
  </si>
  <si>
    <t>102 - Tronçonnage MONTANTS DORMANT</t>
  </si>
  <si>
    <t>111 - Tronçonnage TRAVERSES OUVRANT</t>
  </si>
  <si>
    <t>112 - Tronçonnage MONTANTS OUVRANT</t>
  </si>
  <si>
    <t>131 Débit TIGES de CREMONE</t>
  </si>
  <si>
    <r>
      <t xml:space="preserve">111 - Traverses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215180</t>
    </r>
  </si>
  <si>
    <r>
      <t xml:space="preserve">112 - Montants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215180</t>
    </r>
  </si>
  <si>
    <r>
      <t xml:space="preserve">103 - Traverse INT.  </t>
    </r>
    <r>
      <rPr>
        <sz val="12"/>
        <color indexed="8"/>
        <rFont val="Tahoma"/>
        <family val="2"/>
      </rPr>
      <t>ref :</t>
    </r>
    <r>
      <rPr>
        <sz val="18"/>
        <color indexed="8"/>
        <rFont val="Tahoma"/>
        <family val="2"/>
      </rPr>
      <t xml:space="preserve"> 215202</t>
    </r>
  </si>
  <si>
    <t>Dormant + Ouvrant</t>
  </si>
  <si>
    <t>NOTICE DE FABRICATION</t>
  </si>
  <si>
    <t xml:space="preserve">PHASE 10 : </t>
  </si>
  <si>
    <t>TRONÇONNAGE</t>
  </si>
  <si>
    <r>
      <t>COTES DE DEBIT DORMANT</t>
    </r>
    <r>
      <rPr>
        <sz val="11"/>
        <color theme="1"/>
        <rFont val="Calibri"/>
        <family val="2"/>
        <scheme val="minor"/>
      </rPr>
      <t> :</t>
    </r>
  </si>
  <si>
    <t>REF</t>
  </si>
  <si>
    <t>DESIGNATION</t>
  </si>
  <si>
    <t>QTE</t>
  </si>
  <si>
    <t>LONG mm</t>
  </si>
  <si>
    <t>Angle G</t>
  </si>
  <si>
    <t>Angle D</t>
  </si>
  <si>
    <t>CM T2</t>
  </si>
  <si>
    <r>
      <t>COTES DE DEBIT OUVRANT</t>
    </r>
    <r>
      <rPr>
        <sz val="11"/>
        <color theme="1"/>
        <rFont val="Calibri"/>
        <family val="2"/>
        <scheme val="minor"/>
      </rPr>
      <t> :</t>
    </r>
  </si>
  <si>
    <t>CONTRAT DE PHASE</t>
  </si>
  <si>
    <t>Tmav</t>
  </si>
  <si>
    <t>Porte PY Alu</t>
  </si>
  <si>
    <t>PHASE :</t>
  </si>
  <si>
    <t>USINAGE :</t>
  </si>
  <si>
    <t>Epaulement de profilé plinthe ouvrant 225105</t>
  </si>
  <si>
    <t>MACHINE - OUTILS :</t>
  </si>
  <si>
    <t>ABOUTEUSE + LAME ALU attaque négative</t>
  </si>
  <si>
    <t>REGLAGE MACHINE :</t>
  </si>
  <si>
    <t xml:space="preserve">Contrat de phase                 </t>
  </si>
  <si>
    <t>Epaulement traverse basse ouvrant</t>
  </si>
  <si>
    <t>page 1/1</t>
  </si>
  <si>
    <t>PORTE à la française 1 vantail</t>
  </si>
  <si>
    <t>SOLEAL PY 55</t>
  </si>
  <si>
    <r>
      <rPr>
        <u/>
        <sz val="11"/>
        <color theme="1"/>
        <rFont val="Calibri"/>
        <family val="2"/>
        <scheme val="minor"/>
      </rPr>
      <t xml:space="preserve">Fonction de la menuiserie </t>
    </r>
    <r>
      <rPr>
        <sz val="11"/>
        <color theme="1"/>
        <rFont val="Calibri"/>
        <family val="2"/>
        <scheme val="minor"/>
      </rPr>
      <t>:</t>
    </r>
  </si>
  <si>
    <t>Porte s'ouvrant vers l'intérieure permettant l'apport lumineux et solaire ainsi que la communication visuelle.</t>
  </si>
  <si>
    <t>Sous ensemble 01 : Cadre dormant avec seuil</t>
  </si>
  <si>
    <t xml:space="preserve">Sous ensemble 02 : Cadre ouvrant </t>
  </si>
  <si>
    <t xml:space="preserve">Sous ensemble 03 : Vitrage parclosé </t>
  </si>
  <si>
    <t>Titre professionnel MALU</t>
  </si>
  <si>
    <t>Fiche de quincaillerie &amp; profils</t>
  </si>
  <si>
    <t>Les coupes</t>
  </si>
  <si>
    <t>Fiche de Quincaillerie</t>
  </si>
  <si>
    <t>SLY-29-</t>
  </si>
  <si>
    <t>LY01-CC-PR</t>
  </si>
  <si>
    <t>Coupe horizontale A-A</t>
  </si>
  <si>
    <t xml:space="preserve">Largeur : </t>
  </si>
  <si>
    <t>Cotes de fabrication du dormant</t>
  </si>
  <si>
    <t xml:space="preserve">Hauteur : </t>
  </si>
  <si>
    <t>Profilé dormant Trav</t>
  </si>
  <si>
    <t>selon centre</t>
  </si>
  <si>
    <t>Profilé dormant Mont</t>
  </si>
  <si>
    <t>45°/90°</t>
  </si>
  <si>
    <t>Profilé ouvrant Trav</t>
  </si>
  <si>
    <t>Profilé ouvrant Mont</t>
  </si>
  <si>
    <t>Profilé parclose F</t>
  </si>
  <si>
    <t>Profilé parclose M</t>
  </si>
  <si>
    <t>Profilé seuil</t>
  </si>
  <si>
    <t>Profilé porte brosse</t>
  </si>
  <si>
    <t>Profilé rejet d'eau</t>
  </si>
  <si>
    <t>Couvre-joint 25mm</t>
  </si>
  <si>
    <t>Clip pour rejet d'eau</t>
  </si>
  <si>
    <t>Vérifier bien les quantités présentes dans votre caisse!</t>
  </si>
  <si>
    <t>Bouchon rejet d'eau clippé</t>
  </si>
  <si>
    <t>Bouchon bas ouvrant périphérique</t>
  </si>
  <si>
    <t>Raccord seuil PMR</t>
  </si>
  <si>
    <t>Bouchon bas ouvrant + porte</t>
  </si>
  <si>
    <t>750213-14</t>
  </si>
  <si>
    <t>Equerre d'assemblage 38x13,7</t>
  </si>
  <si>
    <t>Vis de fixation porte brosse</t>
  </si>
  <si>
    <t>Vis SA3/5-7/750-4,2x13 torx20</t>
  </si>
  <si>
    <t>Bouchon étanchéité dormant</t>
  </si>
  <si>
    <t>Page 1/5</t>
  </si>
  <si>
    <t>Page 3/5</t>
  </si>
  <si>
    <t>Page 5/5</t>
  </si>
  <si>
    <t>Barrillet 40/40 s'entrouvrant</t>
  </si>
  <si>
    <t>Paumelle feuillure 2 lames 130kgs</t>
  </si>
  <si>
    <t>Serrure 1 Pt pène 1/2 tour</t>
  </si>
  <si>
    <t>Béquille double rosette</t>
  </si>
  <si>
    <t>Rosette barrillet</t>
  </si>
  <si>
    <t>joint de battement</t>
  </si>
  <si>
    <t>Joint brosse</t>
  </si>
  <si>
    <t>Page 2/5</t>
  </si>
  <si>
    <t>Page 4/5</t>
  </si>
  <si>
    <t xml:space="preserve">Porte OF tirant droit </t>
  </si>
  <si>
    <t>101 - Tronçonnage TRAVERSE DORMANT</t>
  </si>
  <si>
    <t>103 - Tronçonnage SEUIL</t>
  </si>
  <si>
    <t>20.3 Poinçonnage pour DRAINAGE SEUIL</t>
  </si>
  <si>
    <t>20.5 - Poinçonnage pour la POIGNEE</t>
  </si>
  <si>
    <r>
      <t xml:space="preserve">20.6 - Poinçonnage pour </t>
    </r>
    <r>
      <rPr>
        <sz val="11"/>
        <color theme="1"/>
        <rFont val="Calibri"/>
        <family val="2"/>
      </rPr>
      <t>È</t>
    </r>
    <r>
      <rPr>
        <sz val="11"/>
        <color theme="1"/>
        <rFont val="Garamond"/>
        <family val="1"/>
      </rPr>
      <t>POINTAGE OUVRANT</t>
    </r>
  </si>
  <si>
    <t>30.2 Assemblage seuil</t>
  </si>
</sst>
</file>

<file path=xl/styles.xml><?xml version="1.0" encoding="utf-8"?>
<styleSheet xmlns="http://schemas.openxmlformats.org/spreadsheetml/2006/main">
  <fonts count="5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8"/>
      <color theme="1"/>
      <name val="Garamond"/>
      <family val="1"/>
    </font>
    <font>
      <sz val="11"/>
      <color theme="1"/>
      <name val="Garamond"/>
      <family val="1"/>
    </font>
    <font>
      <sz val="16"/>
      <color theme="1"/>
      <name val="Garamond"/>
      <family val="1"/>
    </font>
    <font>
      <sz val="11"/>
      <color theme="1"/>
      <name val="Calibri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36"/>
      <color indexed="9"/>
      <name val="Tahoma"/>
      <family val="2"/>
    </font>
    <font>
      <sz val="11"/>
      <color indexed="12"/>
      <name val="Stylus BT"/>
      <family val="2"/>
    </font>
    <font>
      <sz val="28"/>
      <color indexed="8"/>
      <name val="Tahoma"/>
      <family val="2"/>
    </font>
    <font>
      <sz val="11"/>
      <color indexed="9"/>
      <name val="Tahoma"/>
      <family val="2"/>
    </font>
    <font>
      <sz val="22"/>
      <color indexed="8"/>
      <name val="Tahoma"/>
      <family val="2"/>
    </font>
    <font>
      <sz val="18"/>
      <color indexed="8"/>
      <name val="Tahoma"/>
      <family val="2"/>
    </font>
    <font>
      <sz val="26"/>
      <color indexed="8"/>
      <name val="Wingdings"/>
      <charset val="2"/>
    </font>
    <font>
      <sz val="9"/>
      <color indexed="8"/>
      <name val="Tahoma"/>
      <family val="2"/>
    </font>
    <font>
      <sz val="9"/>
      <color indexed="12"/>
      <name val="Stylus BT"/>
      <family val="2"/>
    </font>
    <font>
      <sz val="12"/>
      <name val="Tahoma"/>
      <family val="2"/>
    </font>
    <font>
      <sz val="14"/>
      <color indexed="8"/>
      <name val="Tahoma"/>
      <family val="2"/>
    </font>
    <font>
      <sz val="8"/>
      <color indexed="8"/>
      <name val="Tahoma"/>
      <family val="2"/>
    </font>
    <font>
      <b/>
      <u/>
      <sz val="18"/>
      <color indexed="8"/>
      <name val="Tahoma"/>
      <family val="2"/>
    </font>
    <font>
      <sz val="26"/>
      <color indexed="8"/>
      <name val="Tahoma"/>
      <family val="2"/>
    </font>
    <font>
      <i/>
      <sz val="18"/>
      <color indexed="8"/>
      <name val="Tahoma"/>
      <family val="2"/>
    </font>
    <font>
      <sz val="11"/>
      <name val="Stylus BT"/>
      <family val="2"/>
    </font>
    <font>
      <i/>
      <sz val="11"/>
      <color indexed="8"/>
      <name val="Tahoma"/>
      <family val="2"/>
    </font>
    <font>
      <b/>
      <sz val="28"/>
      <color theme="1"/>
      <name val="Calibri"/>
      <family val="2"/>
      <scheme val="minor"/>
    </font>
    <font>
      <sz val="14"/>
      <color theme="1"/>
      <name val="Agency FB"/>
      <family val="2"/>
    </font>
    <font>
      <b/>
      <sz val="14"/>
      <color theme="1"/>
      <name val="Agency FB"/>
      <family val="2"/>
    </font>
    <font>
      <sz val="11"/>
      <color theme="0"/>
      <name val="Calibri"/>
      <family val="2"/>
      <scheme val="minor"/>
    </font>
    <font>
      <b/>
      <sz val="20"/>
      <color theme="1"/>
      <name val="Arial Black"/>
      <family val="2"/>
    </font>
    <font>
      <sz val="11"/>
      <color theme="1"/>
      <name val="Arial Black"/>
      <family val="2"/>
    </font>
    <font>
      <i/>
      <sz val="9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64"/>
      </bottom>
      <diagonal/>
    </border>
    <border>
      <left/>
      <right/>
      <top style="medium">
        <color indexed="9"/>
      </top>
      <bottom style="medium">
        <color indexed="64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dotted">
        <color indexed="23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0" fillId="0" borderId="8" xfId="0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14" fontId="12" fillId="0" borderId="1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 applyAlignment="1">
      <alignment vertical="center"/>
    </xf>
    <xf numFmtId="0" fontId="19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49" fontId="0" fillId="3" borderId="0" xfId="0" applyNumberFormat="1" applyFill="1" applyAlignment="1">
      <alignment horizontal="left" vertical="center"/>
    </xf>
    <xf numFmtId="0" fontId="20" fillId="0" borderId="0" xfId="0" applyFont="1"/>
    <xf numFmtId="0" fontId="0" fillId="0" borderId="0" xfId="0" applyAlignment="1">
      <alignment horizontal="right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6" borderId="7" xfId="0" applyFont="1" applyFill="1" applyBorder="1" applyAlignment="1">
      <alignment vertical="center"/>
    </xf>
    <xf numFmtId="0" fontId="23" fillId="6" borderId="8" xfId="0" applyFont="1" applyFill="1" applyBorder="1" applyAlignment="1">
      <alignment vertical="center"/>
    </xf>
    <xf numFmtId="0" fontId="23" fillId="6" borderId="9" xfId="0" applyFont="1" applyFill="1" applyBorder="1" applyAlignment="1">
      <alignment vertical="center"/>
    </xf>
    <xf numFmtId="0" fontId="23" fillId="6" borderId="3" xfId="0" applyFont="1" applyFill="1" applyBorder="1" applyAlignment="1">
      <alignment vertical="center"/>
    </xf>
    <xf numFmtId="0" fontId="23" fillId="6" borderId="4" xfId="0" applyFont="1" applyFill="1" applyBorder="1" applyAlignment="1">
      <alignment vertical="center"/>
    </xf>
    <xf numFmtId="0" fontId="23" fillId="7" borderId="7" xfId="0" applyFont="1" applyFill="1" applyBorder="1" applyAlignment="1">
      <alignment vertical="center"/>
    </xf>
    <xf numFmtId="0" fontId="23" fillId="7" borderId="8" xfId="0" applyFont="1" applyFill="1" applyBorder="1" applyAlignment="1">
      <alignment vertical="center"/>
    </xf>
    <xf numFmtId="0" fontId="23" fillId="7" borderId="9" xfId="0" applyFont="1" applyFill="1" applyBorder="1" applyAlignment="1">
      <alignment vertical="center"/>
    </xf>
    <xf numFmtId="0" fontId="23" fillId="7" borderId="3" xfId="0" applyFont="1" applyFill="1" applyBorder="1" applyAlignment="1">
      <alignment vertical="center"/>
    </xf>
    <xf numFmtId="0" fontId="23" fillId="7" borderId="4" xfId="0" applyFont="1" applyFill="1" applyBorder="1" applyAlignment="1">
      <alignment vertical="center"/>
    </xf>
    <xf numFmtId="0" fontId="23" fillId="8" borderId="7" xfId="0" applyFont="1" applyFill="1" applyBorder="1" applyAlignment="1">
      <alignment vertical="center"/>
    </xf>
    <xf numFmtId="0" fontId="23" fillId="8" borderId="8" xfId="0" applyFont="1" applyFill="1" applyBorder="1" applyAlignment="1">
      <alignment vertical="center"/>
    </xf>
    <xf numFmtId="0" fontId="23" fillId="8" borderId="9" xfId="0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3" fillId="9" borderId="7" xfId="0" applyFont="1" applyFill="1" applyBorder="1" applyAlignment="1">
      <alignment vertical="center"/>
    </xf>
    <xf numFmtId="0" fontId="23" fillId="9" borderId="8" xfId="0" applyFont="1" applyFill="1" applyBorder="1" applyAlignment="1">
      <alignment vertical="center"/>
    </xf>
    <xf numFmtId="0" fontId="23" fillId="9" borderId="9" xfId="0" applyFont="1" applyFill="1" applyBorder="1" applyAlignment="1">
      <alignment vertical="center"/>
    </xf>
    <xf numFmtId="0" fontId="23" fillId="9" borderId="3" xfId="0" applyFont="1" applyFill="1" applyBorder="1" applyAlignment="1">
      <alignment vertical="center"/>
    </xf>
    <xf numFmtId="0" fontId="23" fillId="9" borderId="4" xfId="0" applyFont="1" applyFill="1" applyBorder="1" applyAlignment="1">
      <alignment vertical="center"/>
    </xf>
    <xf numFmtId="0" fontId="23" fillId="8" borderId="3" xfId="0" applyFont="1" applyFill="1" applyBorder="1" applyAlignment="1">
      <alignment vertical="center"/>
    </xf>
    <xf numFmtId="0" fontId="23" fillId="8" borderId="4" xfId="0" applyFont="1" applyFill="1" applyBorder="1" applyAlignment="1">
      <alignment vertical="center"/>
    </xf>
    <xf numFmtId="0" fontId="23" fillId="8" borderId="1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9" fillId="0" borderId="2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0" borderId="22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left" vertical="center"/>
    </xf>
    <xf numFmtId="0" fontId="30" fillId="0" borderId="23" xfId="0" applyFont="1" applyBorder="1" applyAlignment="1">
      <alignment vertical="center"/>
    </xf>
    <xf numFmtId="0" fontId="31" fillId="10" borderId="24" xfId="0" applyFont="1" applyFill="1" applyBorder="1" applyAlignment="1">
      <alignment horizontal="center" vertical="center"/>
    </xf>
    <xf numFmtId="0" fontId="31" fillId="10" borderId="24" xfId="0" applyFont="1" applyFill="1" applyBorder="1" applyAlignment="1">
      <alignment horizontal="center" vertical="center" wrapText="1"/>
    </xf>
    <xf numFmtId="0" fontId="27" fillId="11" borderId="0" xfId="0" applyFont="1" applyFill="1" applyAlignment="1">
      <alignment horizontal="center" vertical="center"/>
    </xf>
    <xf numFmtId="0" fontId="32" fillId="6" borderId="29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27" fillId="6" borderId="31" xfId="0" applyFont="1" applyFill="1" applyBorder="1" applyAlignment="1">
      <alignment horizontal="right" vertical="center"/>
    </xf>
    <xf numFmtId="0" fontId="33" fillId="6" borderId="32" xfId="0" applyFont="1" applyFill="1" applyBorder="1" applyAlignment="1">
      <alignment vertical="top"/>
    </xf>
    <xf numFmtId="0" fontId="34" fillId="6" borderId="33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6" borderId="34" xfId="0" applyFont="1" applyFill="1" applyBorder="1" applyAlignment="1">
      <alignment vertical="center"/>
    </xf>
    <xf numFmtId="0" fontId="27" fillId="6" borderId="0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35" fillId="6" borderId="34" xfId="0" applyFont="1" applyFill="1" applyBorder="1" applyAlignment="1"/>
    <xf numFmtId="0" fontId="36" fillId="6" borderId="0" xfId="0" applyFont="1" applyFill="1" applyBorder="1" applyAlignment="1">
      <alignment horizontal="left"/>
    </xf>
    <xf numFmtId="0" fontId="37" fillId="6" borderId="0" xfId="0" applyFont="1" applyFill="1" applyBorder="1" applyAlignment="1">
      <alignment horizontal="center" vertical="center"/>
    </xf>
    <xf numFmtId="0" fontId="33" fillId="6" borderId="36" xfId="0" applyFont="1" applyFill="1" applyBorder="1" applyAlignment="1">
      <alignment vertical="center"/>
    </xf>
    <xf numFmtId="0" fontId="26" fillId="6" borderId="38" xfId="0" applyFont="1" applyFill="1" applyBorder="1" applyAlignment="1">
      <alignment horizontal="center" vertical="center"/>
    </xf>
    <xf numFmtId="1" fontId="38" fillId="6" borderId="39" xfId="0" applyNumberFormat="1" applyFont="1" applyFill="1" applyBorder="1" applyAlignment="1">
      <alignment horizontal="center" vertical="center"/>
    </xf>
    <xf numFmtId="0" fontId="39" fillId="6" borderId="39" xfId="0" applyFont="1" applyFill="1" applyBorder="1" applyAlignment="1">
      <alignment horizontal="right" vertical="center"/>
    </xf>
    <xf numFmtId="0" fontId="33" fillId="6" borderId="39" xfId="0" applyFont="1" applyFill="1" applyBorder="1" applyAlignment="1">
      <alignment vertical="top"/>
    </xf>
    <xf numFmtId="0" fontId="33" fillId="6" borderId="40" xfId="0" applyFont="1" applyFill="1" applyBorder="1" applyAlignment="1">
      <alignment vertical="top"/>
    </xf>
    <xf numFmtId="0" fontId="33" fillId="6" borderId="37" xfId="0" applyFont="1" applyFill="1" applyBorder="1" applyAlignment="1">
      <alignment vertical="center"/>
    </xf>
    <xf numFmtId="0" fontId="32" fillId="5" borderId="29" xfId="0" applyFont="1" applyFill="1" applyBorder="1" applyAlignment="1">
      <alignment horizontal="center" vertical="center" wrapText="1"/>
    </xf>
    <xf numFmtId="0" fontId="33" fillId="5" borderId="29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right" vertical="center"/>
    </xf>
    <xf numFmtId="0" fontId="33" fillId="5" borderId="32" xfId="0" applyFont="1" applyFill="1" applyBorder="1" applyAlignment="1">
      <alignment vertical="top"/>
    </xf>
    <xf numFmtId="0" fontId="34" fillId="5" borderId="33" xfId="0" applyFont="1" applyFill="1" applyBorder="1" applyAlignment="1">
      <alignment horizontal="center" vertical="center"/>
    </xf>
    <xf numFmtId="0" fontId="27" fillId="5" borderId="34" xfId="0" applyFont="1" applyFill="1" applyBorder="1" applyAlignment="1">
      <alignment vertical="center"/>
    </xf>
    <xf numFmtId="0" fontId="27" fillId="5" borderId="0" xfId="0" applyFont="1" applyFill="1" applyBorder="1" applyAlignment="1">
      <alignment vertical="center"/>
    </xf>
    <xf numFmtId="0" fontId="27" fillId="5" borderId="35" xfId="0" applyFont="1" applyFill="1" applyBorder="1" applyAlignment="1">
      <alignment vertical="center"/>
    </xf>
    <xf numFmtId="0" fontId="35" fillId="5" borderId="34" xfId="0" applyFont="1" applyFill="1" applyBorder="1" applyAlignment="1"/>
    <xf numFmtId="0" fontId="36" fillId="5" borderId="0" xfId="0" applyFont="1" applyFill="1" applyBorder="1" applyAlignment="1">
      <alignment horizontal="left"/>
    </xf>
    <xf numFmtId="0" fontId="37" fillId="5" borderId="0" xfId="0" applyFont="1" applyFill="1" applyBorder="1" applyAlignment="1">
      <alignment horizontal="center" vertical="center"/>
    </xf>
    <xf numFmtId="0" fontId="33" fillId="5" borderId="36" xfId="0" applyFont="1" applyFill="1" applyBorder="1" applyAlignment="1">
      <alignment vertical="center"/>
    </xf>
    <xf numFmtId="0" fontId="26" fillId="5" borderId="38" xfId="0" applyFont="1" applyFill="1" applyBorder="1" applyAlignment="1">
      <alignment horizontal="center" vertical="center"/>
    </xf>
    <xf numFmtId="1" fontId="38" fillId="5" borderId="39" xfId="0" applyNumberFormat="1" applyFont="1" applyFill="1" applyBorder="1" applyAlignment="1">
      <alignment horizontal="center" vertical="center"/>
    </xf>
    <xf numFmtId="0" fontId="39" fillId="5" borderId="39" xfId="0" applyFont="1" applyFill="1" applyBorder="1" applyAlignment="1">
      <alignment horizontal="right" vertical="center"/>
    </xf>
    <xf numFmtId="0" fontId="33" fillId="5" borderId="39" xfId="0" applyFont="1" applyFill="1" applyBorder="1" applyAlignment="1">
      <alignment vertical="top"/>
    </xf>
    <xf numFmtId="0" fontId="33" fillId="5" borderId="40" xfId="0" applyFont="1" applyFill="1" applyBorder="1" applyAlignment="1">
      <alignment vertical="top"/>
    </xf>
    <xf numFmtId="0" fontId="33" fillId="5" borderId="37" xfId="0" applyFont="1" applyFill="1" applyBorder="1" applyAlignment="1">
      <alignment vertical="center"/>
    </xf>
    <xf numFmtId="0" fontId="32" fillId="0" borderId="29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35" xfId="0" applyFont="1" applyBorder="1" applyAlignment="1">
      <alignment vertical="center"/>
    </xf>
    <xf numFmtId="0" fontId="35" fillId="0" borderId="34" xfId="0" applyFont="1" applyBorder="1" applyAlignment="1"/>
    <xf numFmtId="0" fontId="36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vertical="center"/>
    </xf>
    <xf numFmtId="0" fontId="33" fillId="0" borderId="36" xfId="0" applyFont="1" applyBorder="1" applyAlignment="1">
      <alignment vertical="center"/>
    </xf>
    <xf numFmtId="0" fontId="26" fillId="0" borderId="38" xfId="0" applyFont="1" applyBorder="1" applyAlignment="1">
      <alignment horizontal="center" vertical="center"/>
    </xf>
    <xf numFmtId="1" fontId="38" fillId="0" borderId="39" xfId="0" applyNumberFormat="1" applyFont="1" applyBorder="1" applyAlignment="1">
      <alignment horizontal="center" vertical="center"/>
    </xf>
    <xf numFmtId="0" fontId="39" fillId="0" borderId="39" xfId="0" applyFont="1" applyBorder="1" applyAlignment="1">
      <alignment horizontal="right" vertical="center"/>
    </xf>
    <xf numFmtId="0" fontId="33" fillId="0" borderId="39" xfId="0" applyFont="1" applyBorder="1" applyAlignment="1">
      <alignment vertical="top"/>
    </xf>
    <xf numFmtId="0" fontId="33" fillId="0" borderId="40" xfId="0" applyFont="1" applyBorder="1" applyAlignment="1">
      <alignment vertical="top"/>
    </xf>
    <xf numFmtId="0" fontId="33" fillId="0" borderId="37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33" fillId="0" borderId="30" xfId="0" applyFont="1" applyBorder="1" applyAlignment="1">
      <alignment vertical="top"/>
    </xf>
    <xf numFmtId="0" fontId="33" fillId="0" borderId="31" xfId="0" applyFont="1" applyBorder="1" applyAlignment="1">
      <alignment vertical="top"/>
    </xf>
    <xf numFmtId="0" fontId="27" fillId="0" borderId="32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31" xfId="0" applyFont="1" applyBorder="1" applyAlignment="1">
      <alignment horizontal="right" vertical="center"/>
    </xf>
    <xf numFmtId="0" fontId="33" fillId="0" borderId="32" xfId="0" applyFont="1" applyBorder="1" applyAlignment="1">
      <alignment vertical="top"/>
    </xf>
    <xf numFmtId="0" fontId="29" fillId="0" borderId="0" xfId="0" applyFont="1" applyBorder="1" applyAlignment="1">
      <alignment horizontal="center" vertical="center"/>
    </xf>
    <xf numFmtId="0" fontId="42" fillId="0" borderId="31" xfId="0" applyFont="1" applyBorder="1" applyAlignment="1">
      <alignment horizontal="right" vertical="center"/>
    </xf>
    <xf numFmtId="0" fontId="42" fillId="0" borderId="32" xfId="0" applyFont="1" applyBorder="1" applyAlignment="1">
      <alignment horizontal="center" vertical="center"/>
    </xf>
    <xf numFmtId="0" fontId="42" fillId="0" borderId="0" xfId="0" applyFont="1" applyBorder="1" applyAlignment="1">
      <alignment horizontal="right" vertical="center"/>
    </xf>
    <xf numFmtId="1" fontId="38" fillId="0" borderId="39" xfId="0" applyNumberFormat="1" applyFont="1" applyBorder="1" applyAlignment="1">
      <alignment vertical="center"/>
    </xf>
    <xf numFmtId="0" fontId="29" fillId="0" borderId="21" xfId="0" applyFont="1" applyBorder="1" applyAlignment="1">
      <alignment horizontal="center" vertical="center"/>
    </xf>
    <xf numFmtId="14" fontId="29" fillId="0" borderId="22" xfId="0" applyNumberFormat="1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33" fillId="6" borderId="36" xfId="0" applyFont="1" applyFill="1" applyBorder="1" applyAlignment="1">
      <alignment horizontal="center" vertical="center"/>
    </xf>
    <xf numFmtId="0" fontId="27" fillId="6" borderId="36" xfId="0" applyFont="1" applyFill="1" applyBorder="1" applyAlignment="1">
      <alignment vertical="center"/>
    </xf>
    <xf numFmtId="0" fontId="33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43" fillId="6" borderId="0" xfId="0" applyFont="1" applyFill="1" applyBorder="1" applyAlignment="1">
      <alignment horizontal="center" vertical="center"/>
    </xf>
    <xf numFmtId="0" fontId="30" fillId="0" borderId="0" xfId="0" applyFont="1" applyAlignment="1">
      <alignment vertical="center" textRotation="90"/>
    </xf>
    <xf numFmtId="0" fontId="30" fillId="0" borderId="23" xfId="0" applyFont="1" applyBorder="1" applyAlignment="1">
      <alignment vertical="center" textRotation="90"/>
    </xf>
    <xf numFmtId="0" fontId="29" fillId="0" borderId="4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18" fillId="0" borderId="0" xfId="0" applyFont="1"/>
    <xf numFmtId="0" fontId="2" fillId="3" borderId="10" xfId="0" applyFont="1" applyFill="1" applyBorder="1" applyAlignment="1">
      <alignment horizontal="center"/>
    </xf>
    <xf numFmtId="0" fontId="43" fillId="5" borderId="0" xfId="0" applyFont="1" applyFill="1" applyBorder="1" applyAlignment="1">
      <alignment horizontal="center" vertical="center"/>
    </xf>
    <xf numFmtId="0" fontId="46" fillId="6" borderId="10" xfId="0" applyFont="1" applyFill="1" applyBorder="1" applyAlignment="1">
      <alignment horizontal="center"/>
    </xf>
    <xf numFmtId="0" fontId="47" fillId="6" borderId="10" xfId="0" applyFont="1" applyFill="1" applyBorder="1" applyAlignment="1">
      <alignment horizontal="center"/>
    </xf>
    <xf numFmtId="0" fontId="46" fillId="13" borderId="10" xfId="0" applyFont="1" applyFill="1" applyBorder="1" applyAlignment="1">
      <alignment horizontal="center"/>
    </xf>
    <xf numFmtId="0" fontId="47" fillId="13" borderId="10" xfId="0" applyFont="1" applyFill="1" applyBorder="1" applyAlignment="1">
      <alignment horizontal="center"/>
    </xf>
    <xf numFmtId="0" fontId="23" fillId="14" borderId="7" xfId="0" applyFont="1" applyFill="1" applyBorder="1" applyAlignment="1">
      <alignment vertical="center"/>
    </xf>
    <xf numFmtId="0" fontId="23" fillId="14" borderId="3" xfId="0" applyFont="1" applyFill="1" applyBorder="1" applyAlignment="1">
      <alignment vertical="center"/>
    </xf>
    <xf numFmtId="0" fontId="23" fillId="14" borderId="4" xfId="0" applyFont="1" applyFill="1" applyBorder="1" applyAlignment="1">
      <alignment vertical="center"/>
    </xf>
    <xf numFmtId="0" fontId="23" fillId="13" borderId="7" xfId="0" applyFont="1" applyFill="1" applyBorder="1" applyAlignment="1">
      <alignment vertical="center"/>
    </xf>
    <xf numFmtId="0" fontId="23" fillId="13" borderId="3" xfId="0" applyFont="1" applyFill="1" applyBorder="1" applyAlignment="1">
      <alignment vertical="center"/>
    </xf>
    <xf numFmtId="0" fontId="23" fillId="13" borderId="4" xfId="0" applyFont="1" applyFill="1" applyBorder="1" applyAlignment="1">
      <alignment vertical="center"/>
    </xf>
    <xf numFmtId="0" fontId="23" fillId="12" borderId="7" xfId="0" applyFont="1" applyFill="1" applyBorder="1" applyAlignment="1">
      <alignment vertical="center"/>
    </xf>
    <xf numFmtId="0" fontId="23" fillId="12" borderId="8" xfId="0" applyFont="1" applyFill="1" applyBorder="1" applyAlignment="1">
      <alignment vertical="center"/>
    </xf>
    <xf numFmtId="0" fontId="23" fillId="12" borderId="9" xfId="0" applyFont="1" applyFill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 wrapText="1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textRotation="90"/>
    </xf>
    <xf numFmtId="0" fontId="17" fillId="3" borderId="10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 textRotation="90"/>
    </xf>
    <xf numFmtId="0" fontId="24" fillId="8" borderId="17" xfId="0" applyFont="1" applyFill="1" applyBorder="1" applyAlignment="1">
      <alignment horizontal="center" vertical="center" textRotation="90"/>
    </xf>
    <xf numFmtId="0" fontId="24" fillId="8" borderId="18" xfId="0" applyFont="1" applyFill="1" applyBorder="1" applyAlignment="1">
      <alignment horizontal="center" vertical="center" textRotation="90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4" fillId="14" borderId="16" xfId="0" applyFont="1" applyFill="1" applyBorder="1" applyAlignment="1">
      <alignment horizontal="center" vertical="center" textRotation="90"/>
    </xf>
    <xf numFmtId="0" fontId="24" fillId="14" borderId="17" xfId="0" applyFont="1" applyFill="1" applyBorder="1" applyAlignment="1">
      <alignment horizontal="center" vertical="center" textRotation="90"/>
    </xf>
    <xf numFmtId="0" fontId="24" fillId="14" borderId="18" xfId="0" applyFont="1" applyFill="1" applyBorder="1" applyAlignment="1">
      <alignment horizontal="center" vertical="center" textRotation="90"/>
    </xf>
    <xf numFmtId="0" fontId="24" fillId="6" borderId="16" xfId="0" applyFont="1" applyFill="1" applyBorder="1" applyAlignment="1">
      <alignment horizontal="center" vertical="center" textRotation="90"/>
    </xf>
    <xf numFmtId="0" fontId="24" fillId="6" borderId="17" xfId="0" applyFont="1" applyFill="1" applyBorder="1" applyAlignment="1">
      <alignment horizontal="center" vertical="center" textRotation="90"/>
    </xf>
    <xf numFmtId="0" fontId="24" fillId="6" borderId="18" xfId="0" applyFont="1" applyFill="1" applyBorder="1" applyAlignment="1">
      <alignment horizontal="center" vertical="center" textRotation="90"/>
    </xf>
    <xf numFmtId="0" fontId="24" fillId="7" borderId="16" xfId="0" applyFont="1" applyFill="1" applyBorder="1" applyAlignment="1">
      <alignment horizontal="center" vertical="center" textRotation="90"/>
    </xf>
    <xf numFmtId="0" fontId="24" fillId="7" borderId="17" xfId="0" applyFont="1" applyFill="1" applyBorder="1" applyAlignment="1">
      <alignment horizontal="center" vertical="center" textRotation="90"/>
    </xf>
    <xf numFmtId="0" fontId="24" fillId="7" borderId="18" xfId="0" applyFont="1" applyFill="1" applyBorder="1" applyAlignment="1">
      <alignment horizontal="center" vertical="center" textRotation="90"/>
    </xf>
    <xf numFmtId="0" fontId="24" fillId="9" borderId="16" xfId="0" applyFont="1" applyFill="1" applyBorder="1" applyAlignment="1">
      <alignment horizontal="center" vertical="center" textRotation="90"/>
    </xf>
    <xf numFmtId="0" fontId="24" fillId="9" borderId="17" xfId="0" applyFont="1" applyFill="1" applyBorder="1" applyAlignment="1">
      <alignment horizontal="center" vertical="center" textRotation="90"/>
    </xf>
    <xf numFmtId="0" fontId="24" fillId="9" borderId="18" xfId="0" applyFont="1" applyFill="1" applyBorder="1" applyAlignment="1">
      <alignment horizontal="center" vertical="center" textRotation="90"/>
    </xf>
    <xf numFmtId="0" fontId="28" fillId="10" borderId="0" xfId="0" applyFont="1" applyFill="1" applyAlignment="1">
      <alignment horizontal="center" vertical="center" shrinkToFit="1"/>
    </xf>
    <xf numFmtId="0" fontId="44" fillId="0" borderId="10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left" vertical="top"/>
    </xf>
    <xf numFmtId="0" fontId="33" fillId="0" borderId="31" xfId="0" applyFont="1" applyBorder="1" applyAlignment="1">
      <alignment horizontal="left" vertical="top"/>
    </xf>
    <xf numFmtId="0" fontId="26" fillId="0" borderId="30" xfId="0" applyFont="1" applyBorder="1" applyAlignment="1">
      <alignment horizontal="left" vertical="top" wrapText="1" shrinkToFit="1"/>
    </xf>
    <xf numFmtId="0" fontId="26" fillId="0" borderId="32" xfId="0" applyFont="1" applyBorder="1" applyAlignment="1">
      <alignment horizontal="left" vertical="top" shrinkToFit="1"/>
    </xf>
    <xf numFmtId="0" fontId="26" fillId="0" borderId="34" xfId="0" applyFont="1" applyBorder="1" applyAlignment="1">
      <alignment horizontal="left" vertical="top" shrinkToFit="1"/>
    </xf>
    <xf numFmtId="0" fontId="26" fillId="0" borderId="35" xfId="0" applyFont="1" applyBorder="1" applyAlignment="1">
      <alignment horizontal="left" vertical="top" shrinkToFit="1"/>
    </xf>
    <xf numFmtId="0" fontId="26" fillId="0" borderId="38" xfId="0" applyFont="1" applyBorder="1" applyAlignment="1">
      <alignment horizontal="left" vertical="top" shrinkToFit="1"/>
    </xf>
    <xf numFmtId="0" fontId="26" fillId="0" borderId="40" xfId="0" applyFont="1" applyBorder="1" applyAlignment="1">
      <alignment horizontal="left" vertical="top" shrinkToFit="1"/>
    </xf>
    <xf numFmtId="0" fontId="33" fillId="0" borderId="33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textRotation="90"/>
    </xf>
    <xf numFmtId="0" fontId="27" fillId="0" borderId="36" xfId="0" applyFont="1" applyBorder="1" applyAlignment="1">
      <alignment horizontal="center" vertical="center" textRotation="90"/>
    </xf>
    <xf numFmtId="0" fontId="27" fillId="0" borderId="37" xfId="0" applyFont="1" applyBorder="1" applyAlignment="1">
      <alignment horizontal="center" vertical="center" textRotation="90"/>
    </xf>
    <xf numFmtId="0" fontId="27" fillId="0" borderId="33" xfId="0" applyFont="1" applyBorder="1" applyAlignment="1">
      <alignment horizontal="center" vertical="center" textRotation="90" wrapText="1"/>
    </xf>
    <xf numFmtId="0" fontId="27" fillId="0" borderId="36" xfId="0" applyFont="1" applyBorder="1" applyAlignment="1">
      <alignment horizontal="center" vertical="center" textRotation="90" wrapText="1"/>
    </xf>
    <xf numFmtId="0" fontId="27" fillId="0" borderId="37" xfId="0" applyFont="1" applyBorder="1" applyAlignment="1">
      <alignment horizontal="center" vertical="center" textRotation="90" wrapText="1"/>
    </xf>
    <xf numFmtId="20" fontId="33" fillId="0" borderId="33" xfId="0" applyNumberFormat="1" applyFont="1" applyBorder="1" applyAlignment="1">
      <alignment horizontal="center" vertical="center"/>
    </xf>
    <xf numFmtId="20" fontId="33" fillId="0" borderId="36" xfId="0" applyNumberFormat="1" applyFont="1" applyBorder="1" applyAlignment="1">
      <alignment horizontal="center" vertical="center"/>
    </xf>
    <xf numFmtId="20" fontId="33" fillId="0" borderId="37" xfId="0" applyNumberFormat="1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 wrapText="1" shrinkToFit="1"/>
    </xf>
    <xf numFmtId="0" fontId="41" fillId="0" borderId="32" xfId="0" applyFont="1" applyBorder="1" applyAlignment="1">
      <alignment horizontal="center" vertical="center" shrinkToFit="1"/>
    </xf>
    <xf numFmtId="0" fontId="41" fillId="0" borderId="34" xfId="0" applyFont="1" applyBorder="1" applyAlignment="1">
      <alignment horizontal="center" vertical="center" shrinkToFit="1"/>
    </xf>
    <xf numFmtId="0" fontId="41" fillId="0" borderId="35" xfId="0" applyFont="1" applyBorder="1" applyAlignment="1">
      <alignment horizontal="center" vertical="center" shrinkToFit="1"/>
    </xf>
    <xf numFmtId="0" fontId="41" fillId="0" borderId="38" xfId="0" applyFont="1" applyBorder="1" applyAlignment="1">
      <alignment horizontal="center" vertical="center" shrinkToFit="1"/>
    </xf>
    <xf numFmtId="0" fontId="41" fillId="0" borderId="40" xfId="0" applyFont="1" applyBorder="1" applyAlignment="1">
      <alignment horizontal="center" vertical="center" shrinkToFit="1"/>
    </xf>
    <xf numFmtId="1" fontId="38" fillId="0" borderId="39" xfId="0" applyNumberFormat="1" applyFont="1" applyBorder="1" applyAlignment="1">
      <alignment horizontal="center" vertical="center"/>
    </xf>
    <xf numFmtId="0" fontId="31" fillId="10" borderId="25" xfId="0" applyFont="1" applyFill="1" applyBorder="1" applyAlignment="1">
      <alignment horizontal="center" vertical="center"/>
    </xf>
    <xf numFmtId="0" fontId="31" fillId="10" borderId="26" xfId="0" applyFont="1" applyFill="1" applyBorder="1" applyAlignment="1">
      <alignment horizontal="center" vertical="center"/>
    </xf>
    <xf numFmtId="0" fontId="31" fillId="10" borderId="27" xfId="0" applyFont="1" applyFill="1" applyBorder="1" applyAlignment="1">
      <alignment horizontal="center" vertical="center"/>
    </xf>
    <xf numFmtId="0" fontId="31" fillId="10" borderId="28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top" shrinkToFit="1"/>
    </xf>
    <xf numFmtId="0" fontId="26" fillId="0" borderId="36" xfId="0" applyFont="1" applyBorder="1" applyAlignment="1">
      <alignment horizontal="center" vertical="top" shrinkToFit="1"/>
    </xf>
    <xf numFmtId="0" fontId="26" fillId="0" borderId="37" xfId="0" applyFont="1" applyBorder="1" applyAlignment="1">
      <alignment horizontal="center" vertical="top" shrinkToFit="1"/>
    </xf>
    <xf numFmtId="0" fontId="33" fillId="5" borderId="33" xfId="0" applyFont="1" applyFill="1" applyBorder="1" applyAlignment="1">
      <alignment horizontal="center" vertical="center"/>
    </xf>
    <xf numFmtId="0" fontId="33" fillId="5" borderId="36" xfId="0" applyFont="1" applyFill="1" applyBorder="1" applyAlignment="1">
      <alignment horizontal="center" vertical="center"/>
    </xf>
    <xf numFmtId="0" fontId="27" fillId="5" borderId="33" xfId="0" applyFont="1" applyFill="1" applyBorder="1" applyAlignment="1">
      <alignment horizontal="center" vertical="center" textRotation="90"/>
    </xf>
    <xf numFmtId="0" fontId="27" fillId="5" borderId="36" xfId="0" applyFont="1" applyFill="1" applyBorder="1" applyAlignment="1">
      <alignment horizontal="center" vertical="center" textRotation="90"/>
    </xf>
    <xf numFmtId="0" fontId="27" fillId="5" borderId="37" xfId="0" applyFont="1" applyFill="1" applyBorder="1" applyAlignment="1">
      <alignment horizontal="center" vertical="center" textRotation="90"/>
    </xf>
    <xf numFmtId="0" fontId="27" fillId="5" borderId="33" xfId="0" applyFont="1" applyFill="1" applyBorder="1" applyAlignment="1">
      <alignment horizontal="center" vertical="center" textRotation="90" wrapText="1"/>
    </xf>
    <xf numFmtId="0" fontId="27" fillId="5" borderId="36" xfId="0" applyFont="1" applyFill="1" applyBorder="1" applyAlignment="1">
      <alignment horizontal="center" vertical="center" textRotation="90" wrapText="1"/>
    </xf>
    <xf numFmtId="0" fontId="27" fillId="5" borderId="37" xfId="0" applyFont="1" applyFill="1" applyBorder="1" applyAlignment="1">
      <alignment horizontal="center" vertical="center" textRotation="90" wrapText="1"/>
    </xf>
    <xf numFmtId="0" fontId="33" fillId="6" borderId="33" xfId="0" applyFont="1" applyFill="1" applyBorder="1" applyAlignment="1">
      <alignment horizontal="center" vertical="top" shrinkToFit="1"/>
    </xf>
    <xf numFmtId="0" fontId="33" fillId="6" borderId="36" xfId="0" applyFont="1" applyFill="1" applyBorder="1" applyAlignment="1">
      <alignment horizontal="center" vertical="top" shrinkToFit="1"/>
    </xf>
    <xf numFmtId="0" fontId="33" fillId="6" borderId="37" xfId="0" applyFont="1" applyFill="1" applyBorder="1" applyAlignment="1">
      <alignment horizontal="center" vertical="top" shrinkToFit="1"/>
    </xf>
    <xf numFmtId="0" fontId="33" fillId="6" borderId="33" xfId="0" applyFont="1" applyFill="1" applyBorder="1" applyAlignment="1">
      <alignment horizontal="center" vertical="center"/>
    </xf>
    <xf numFmtId="0" fontId="33" fillId="6" borderId="36" xfId="0" applyFont="1" applyFill="1" applyBorder="1" applyAlignment="1">
      <alignment horizontal="center" vertical="center"/>
    </xf>
    <xf numFmtId="0" fontId="27" fillId="6" borderId="33" xfId="0" applyFont="1" applyFill="1" applyBorder="1" applyAlignment="1">
      <alignment horizontal="center" vertical="center" textRotation="90"/>
    </xf>
    <xf numFmtId="0" fontId="27" fillId="6" borderId="36" xfId="0" applyFont="1" applyFill="1" applyBorder="1" applyAlignment="1">
      <alignment horizontal="center" vertical="center" textRotation="90"/>
    </xf>
    <xf numFmtId="0" fontId="27" fillId="6" borderId="37" xfId="0" applyFont="1" applyFill="1" applyBorder="1" applyAlignment="1">
      <alignment horizontal="center" vertical="center" textRotation="90"/>
    </xf>
    <xf numFmtId="0" fontId="27" fillId="6" borderId="33" xfId="0" applyFont="1" applyFill="1" applyBorder="1" applyAlignment="1">
      <alignment horizontal="center" vertical="center" textRotation="90" wrapText="1"/>
    </xf>
    <xf numFmtId="0" fontId="27" fillId="6" borderId="36" xfId="0" applyFont="1" applyFill="1" applyBorder="1" applyAlignment="1">
      <alignment horizontal="center" vertical="center" textRotation="90" wrapText="1"/>
    </xf>
    <xf numFmtId="0" fontId="27" fillId="6" borderId="37" xfId="0" applyFont="1" applyFill="1" applyBorder="1" applyAlignment="1">
      <alignment horizontal="center" vertical="center" textRotation="90" wrapText="1"/>
    </xf>
    <xf numFmtId="0" fontId="26" fillId="0" borderId="30" xfId="0" applyFont="1" applyBorder="1" applyAlignment="1">
      <alignment horizontal="center" vertical="center" wrapText="1" shrinkToFit="1"/>
    </xf>
    <xf numFmtId="0" fontId="26" fillId="0" borderId="32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 shrinkToFit="1"/>
    </xf>
    <xf numFmtId="0" fontId="26" fillId="0" borderId="40" xfId="0" applyFont="1" applyBorder="1" applyAlignment="1">
      <alignment horizontal="center" vertical="center" shrinkToFit="1"/>
    </xf>
    <xf numFmtId="20" fontId="33" fillId="6" borderId="33" xfId="0" applyNumberFormat="1" applyFont="1" applyFill="1" applyBorder="1" applyAlignment="1">
      <alignment horizontal="center" vertical="center"/>
    </xf>
    <xf numFmtId="20" fontId="33" fillId="6" borderId="36" xfId="0" applyNumberFormat="1" applyFont="1" applyFill="1" applyBorder="1" applyAlignment="1">
      <alignment horizontal="center" vertical="center"/>
    </xf>
    <xf numFmtId="20" fontId="33" fillId="6" borderId="37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/>
    </xf>
    <xf numFmtId="0" fontId="33" fillId="6" borderId="31" xfId="0" applyFont="1" applyFill="1" applyBorder="1" applyAlignment="1">
      <alignment horizontal="left" vertical="top"/>
    </xf>
    <xf numFmtId="0" fontId="26" fillId="0" borderId="0" xfId="0" applyFont="1" applyAlignment="1">
      <alignment horizontal="center" vertical="center" shrinkToFit="1"/>
    </xf>
    <xf numFmtId="0" fontId="31" fillId="10" borderId="42" xfId="0" applyFont="1" applyFill="1" applyBorder="1" applyAlignment="1">
      <alignment horizontal="center" vertical="center"/>
    </xf>
    <xf numFmtId="20" fontId="33" fillId="5" borderId="33" xfId="0" applyNumberFormat="1" applyFont="1" applyFill="1" applyBorder="1" applyAlignment="1">
      <alignment horizontal="center" vertical="center"/>
    </xf>
    <xf numFmtId="20" fontId="33" fillId="5" borderId="36" xfId="0" applyNumberFormat="1" applyFont="1" applyFill="1" applyBorder="1" applyAlignment="1">
      <alignment horizontal="center" vertical="center"/>
    </xf>
    <xf numFmtId="20" fontId="33" fillId="5" borderId="37" xfId="0" applyNumberFormat="1" applyFont="1" applyFill="1" applyBorder="1" applyAlignment="1">
      <alignment horizontal="center" vertical="center"/>
    </xf>
    <xf numFmtId="0" fontId="33" fillId="5" borderId="30" xfId="0" applyFont="1" applyFill="1" applyBorder="1" applyAlignment="1">
      <alignment horizontal="left" vertical="top"/>
    </xf>
    <xf numFmtId="0" fontId="33" fillId="5" borderId="31" xfId="0" applyFont="1" applyFill="1" applyBorder="1" applyAlignment="1">
      <alignment horizontal="left" vertical="top"/>
    </xf>
    <xf numFmtId="0" fontId="33" fillId="5" borderId="33" xfId="0" applyFont="1" applyFill="1" applyBorder="1" applyAlignment="1">
      <alignment horizontal="center" vertical="top" shrinkToFit="1"/>
    </xf>
    <xf numFmtId="0" fontId="33" fillId="5" borderId="36" xfId="0" applyFont="1" applyFill="1" applyBorder="1" applyAlignment="1">
      <alignment horizontal="center" vertical="top" shrinkToFit="1"/>
    </xf>
    <xf numFmtId="0" fontId="33" fillId="5" borderId="37" xfId="0" applyFont="1" applyFill="1" applyBorder="1" applyAlignment="1">
      <alignment horizontal="center" vertical="top" shrinkToFit="1"/>
    </xf>
    <xf numFmtId="0" fontId="46" fillId="13" borderId="1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6" fillId="6" borderId="10" xfId="0" applyFont="1" applyFill="1" applyBorder="1" applyAlignment="1">
      <alignment horizontal="center"/>
    </xf>
    <xf numFmtId="0" fontId="45" fillId="3" borderId="43" xfId="0" applyFont="1" applyFill="1" applyBorder="1" applyAlignment="1">
      <alignment horizontal="center"/>
    </xf>
    <xf numFmtId="0" fontId="45" fillId="3" borderId="44" xfId="0" applyFont="1" applyFill="1" applyBorder="1" applyAlignment="1">
      <alignment horizontal="center"/>
    </xf>
    <xf numFmtId="0" fontId="45" fillId="3" borderId="45" xfId="0" applyFont="1" applyFill="1" applyBorder="1" applyAlignment="1">
      <alignment horizontal="center"/>
    </xf>
    <xf numFmtId="0" fontId="49" fillId="0" borderId="2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49" fillId="0" borderId="11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50" fillId="3" borderId="0" xfId="0" applyFont="1" applyFill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0" fillId="0" borderId="0" xfId="0" applyAlignment="1"/>
    <xf numFmtId="0" fontId="0" fillId="15" borderId="10" xfId="0" applyFill="1" applyBorder="1" applyAlignment="1">
      <alignment horizontal="center" vertical="center"/>
    </xf>
    <xf numFmtId="0" fontId="0" fillId="15" borderId="7" xfId="0" applyFill="1" applyBorder="1" applyAlignment="1">
      <alignment horizontal="left" vertical="center"/>
    </xf>
    <xf numFmtId="0" fontId="0" fillId="15" borderId="8" xfId="0" applyFill="1" applyBorder="1" applyAlignment="1">
      <alignment horizontal="left" vertical="center"/>
    </xf>
    <xf numFmtId="0" fontId="0" fillId="15" borderId="9" xfId="0" applyFill="1" applyBorder="1" applyAlignment="1">
      <alignment horizontal="left" vertical="center"/>
    </xf>
    <xf numFmtId="0" fontId="13" fillId="15" borderId="10" xfId="0" applyFont="1" applyFill="1" applyBorder="1" applyAlignment="1">
      <alignment horizontal="center" vertical="center" shrinkToFit="1"/>
    </xf>
    <xf numFmtId="0" fontId="0" fillId="15" borderId="10" xfId="0" applyFill="1" applyBorder="1" applyAlignment="1">
      <alignment horizontal="center" vertical="center" shrinkToFit="1"/>
    </xf>
    <xf numFmtId="0" fontId="0" fillId="8" borderId="10" xfId="0" applyFill="1" applyBorder="1" applyAlignment="1">
      <alignment horizontal="center" vertical="center"/>
    </xf>
    <xf numFmtId="0" fontId="0" fillId="8" borderId="7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13" fillId="8" borderId="10" xfId="0" applyFont="1" applyFill="1" applyBorder="1" applyAlignment="1">
      <alignment horizontal="center" vertical="center" shrinkToFit="1"/>
    </xf>
    <xf numFmtId="0" fontId="0" fillId="8" borderId="10" xfId="0" applyFill="1" applyBorder="1" applyAlignment="1">
      <alignment horizontal="center" vertical="center" shrinkToFit="1"/>
    </xf>
    <xf numFmtId="0" fontId="48" fillId="16" borderId="10" xfId="0" applyFont="1" applyFill="1" applyBorder="1" applyAlignment="1">
      <alignment horizontal="center" vertical="center"/>
    </xf>
    <xf numFmtId="0" fontId="48" fillId="16" borderId="7" xfId="0" applyFont="1" applyFill="1" applyBorder="1" applyAlignment="1">
      <alignment horizontal="left" vertical="center"/>
    </xf>
    <xf numFmtId="0" fontId="48" fillId="16" borderId="8" xfId="0" applyFont="1" applyFill="1" applyBorder="1" applyAlignment="1">
      <alignment horizontal="left" vertical="center"/>
    </xf>
    <xf numFmtId="0" fontId="48" fillId="16" borderId="9" xfId="0" applyFont="1" applyFill="1" applyBorder="1" applyAlignment="1">
      <alignment horizontal="left" vertical="center"/>
    </xf>
    <xf numFmtId="0" fontId="51" fillId="16" borderId="10" xfId="0" applyFont="1" applyFill="1" applyBorder="1" applyAlignment="1">
      <alignment horizontal="center" vertical="center" shrinkToFit="1"/>
    </xf>
    <xf numFmtId="0" fontId="48" fillId="16" borderId="10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5.png"/><Relationship Id="rId3" Type="http://schemas.openxmlformats.org/officeDocument/2006/relationships/image" Target="../media/image12.png"/><Relationship Id="rId21" Type="http://schemas.openxmlformats.org/officeDocument/2006/relationships/image" Target="../media/image30.png"/><Relationship Id="rId34" Type="http://schemas.openxmlformats.org/officeDocument/2006/relationships/image" Target="../media/image43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33" Type="http://schemas.openxmlformats.org/officeDocument/2006/relationships/image" Target="../media/image42.png"/><Relationship Id="rId38" Type="http://schemas.openxmlformats.org/officeDocument/2006/relationships/image" Target="../media/image47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9.png"/><Relationship Id="rId29" Type="http://schemas.openxmlformats.org/officeDocument/2006/relationships/image" Target="../media/image38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32" Type="http://schemas.openxmlformats.org/officeDocument/2006/relationships/image" Target="../media/image41.png"/><Relationship Id="rId37" Type="http://schemas.openxmlformats.org/officeDocument/2006/relationships/image" Target="../media/image46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2.png"/><Relationship Id="rId28" Type="http://schemas.openxmlformats.org/officeDocument/2006/relationships/image" Target="../media/image37.png"/><Relationship Id="rId36" Type="http://schemas.openxmlformats.org/officeDocument/2006/relationships/image" Target="../media/image45.png"/><Relationship Id="rId10" Type="http://schemas.openxmlformats.org/officeDocument/2006/relationships/image" Target="../media/image19.png"/><Relationship Id="rId19" Type="http://schemas.openxmlformats.org/officeDocument/2006/relationships/image" Target="../media/image28.png"/><Relationship Id="rId31" Type="http://schemas.openxmlformats.org/officeDocument/2006/relationships/image" Target="../media/image40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png"/><Relationship Id="rId27" Type="http://schemas.openxmlformats.org/officeDocument/2006/relationships/image" Target="../media/image36.png"/><Relationship Id="rId30" Type="http://schemas.openxmlformats.org/officeDocument/2006/relationships/image" Target="../media/image39.png"/><Relationship Id="rId35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1.jpeg"/><Relationship Id="rId18" Type="http://schemas.openxmlformats.org/officeDocument/2006/relationships/image" Target="../media/image66.png"/><Relationship Id="rId26" Type="http://schemas.openxmlformats.org/officeDocument/2006/relationships/image" Target="../media/image74.png"/><Relationship Id="rId39" Type="http://schemas.openxmlformats.org/officeDocument/2006/relationships/image" Target="../media/image87.jpeg"/><Relationship Id="rId21" Type="http://schemas.openxmlformats.org/officeDocument/2006/relationships/image" Target="../media/image69.jpeg"/><Relationship Id="rId34" Type="http://schemas.openxmlformats.org/officeDocument/2006/relationships/image" Target="../media/image82.png"/><Relationship Id="rId42" Type="http://schemas.openxmlformats.org/officeDocument/2006/relationships/image" Target="../media/image90.jpeg"/><Relationship Id="rId47" Type="http://schemas.openxmlformats.org/officeDocument/2006/relationships/image" Target="../media/image95.png"/><Relationship Id="rId50" Type="http://schemas.openxmlformats.org/officeDocument/2006/relationships/image" Target="../media/image98.png"/><Relationship Id="rId55" Type="http://schemas.openxmlformats.org/officeDocument/2006/relationships/image" Target="../media/image103.jpeg"/><Relationship Id="rId7" Type="http://schemas.openxmlformats.org/officeDocument/2006/relationships/image" Target="../media/image55.jpeg"/><Relationship Id="rId2" Type="http://schemas.openxmlformats.org/officeDocument/2006/relationships/image" Target="../media/image50.emf"/><Relationship Id="rId16" Type="http://schemas.openxmlformats.org/officeDocument/2006/relationships/image" Target="../media/image64.png"/><Relationship Id="rId20" Type="http://schemas.openxmlformats.org/officeDocument/2006/relationships/image" Target="../media/image68.jpeg"/><Relationship Id="rId29" Type="http://schemas.openxmlformats.org/officeDocument/2006/relationships/image" Target="../media/image77.jpeg"/><Relationship Id="rId41" Type="http://schemas.openxmlformats.org/officeDocument/2006/relationships/image" Target="../media/image89.jpeg"/><Relationship Id="rId54" Type="http://schemas.openxmlformats.org/officeDocument/2006/relationships/image" Target="../media/image102.png"/><Relationship Id="rId1" Type="http://schemas.openxmlformats.org/officeDocument/2006/relationships/image" Target="../media/image49.png"/><Relationship Id="rId6" Type="http://schemas.openxmlformats.org/officeDocument/2006/relationships/image" Target="../media/image54.jpeg"/><Relationship Id="rId11" Type="http://schemas.openxmlformats.org/officeDocument/2006/relationships/image" Target="../media/image59.jpeg"/><Relationship Id="rId24" Type="http://schemas.openxmlformats.org/officeDocument/2006/relationships/image" Target="../media/image72.png"/><Relationship Id="rId32" Type="http://schemas.openxmlformats.org/officeDocument/2006/relationships/image" Target="../media/image80.jpeg"/><Relationship Id="rId37" Type="http://schemas.openxmlformats.org/officeDocument/2006/relationships/image" Target="../media/image85.png"/><Relationship Id="rId40" Type="http://schemas.openxmlformats.org/officeDocument/2006/relationships/image" Target="../media/image88.jpeg"/><Relationship Id="rId45" Type="http://schemas.openxmlformats.org/officeDocument/2006/relationships/image" Target="../media/image93.jpeg"/><Relationship Id="rId53" Type="http://schemas.openxmlformats.org/officeDocument/2006/relationships/image" Target="../media/image101.png"/><Relationship Id="rId58" Type="http://schemas.openxmlformats.org/officeDocument/2006/relationships/image" Target="../media/image106.png"/><Relationship Id="rId5" Type="http://schemas.openxmlformats.org/officeDocument/2006/relationships/image" Target="../media/image53.jpeg"/><Relationship Id="rId15" Type="http://schemas.openxmlformats.org/officeDocument/2006/relationships/image" Target="../media/image63.png"/><Relationship Id="rId23" Type="http://schemas.openxmlformats.org/officeDocument/2006/relationships/image" Target="../media/image71.png"/><Relationship Id="rId28" Type="http://schemas.openxmlformats.org/officeDocument/2006/relationships/image" Target="../media/image76.jpeg"/><Relationship Id="rId36" Type="http://schemas.openxmlformats.org/officeDocument/2006/relationships/image" Target="../media/image84.png"/><Relationship Id="rId49" Type="http://schemas.openxmlformats.org/officeDocument/2006/relationships/image" Target="../media/image97.png"/><Relationship Id="rId57" Type="http://schemas.openxmlformats.org/officeDocument/2006/relationships/image" Target="../media/image105.png"/><Relationship Id="rId61" Type="http://schemas.openxmlformats.org/officeDocument/2006/relationships/image" Target="../media/image109.png"/><Relationship Id="rId10" Type="http://schemas.openxmlformats.org/officeDocument/2006/relationships/image" Target="../media/image58.png"/><Relationship Id="rId19" Type="http://schemas.openxmlformats.org/officeDocument/2006/relationships/image" Target="../media/image67.jpeg"/><Relationship Id="rId31" Type="http://schemas.openxmlformats.org/officeDocument/2006/relationships/image" Target="../media/image79.png"/><Relationship Id="rId44" Type="http://schemas.openxmlformats.org/officeDocument/2006/relationships/image" Target="../media/image92.png"/><Relationship Id="rId52" Type="http://schemas.openxmlformats.org/officeDocument/2006/relationships/image" Target="../media/image100.png"/><Relationship Id="rId60" Type="http://schemas.openxmlformats.org/officeDocument/2006/relationships/image" Target="../media/image108.png"/><Relationship Id="rId4" Type="http://schemas.openxmlformats.org/officeDocument/2006/relationships/image" Target="../media/image52.jpeg"/><Relationship Id="rId9" Type="http://schemas.openxmlformats.org/officeDocument/2006/relationships/image" Target="../media/image57.png"/><Relationship Id="rId14" Type="http://schemas.openxmlformats.org/officeDocument/2006/relationships/image" Target="../media/image62.png"/><Relationship Id="rId22" Type="http://schemas.openxmlformats.org/officeDocument/2006/relationships/image" Target="../media/image70.png"/><Relationship Id="rId27" Type="http://schemas.openxmlformats.org/officeDocument/2006/relationships/image" Target="../media/image75.jpeg"/><Relationship Id="rId30" Type="http://schemas.openxmlformats.org/officeDocument/2006/relationships/image" Target="../media/image78.png"/><Relationship Id="rId35" Type="http://schemas.openxmlformats.org/officeDocument/2006/relationships/image" Target="../media/image83.png"/><Relationship Id="rId43" Type="http://schemas.openxmlformats.org/officeDocument/2006/relationships/image" Target="../media/image91.jpeg"/><Relationship Id="rId48" Type="http://schemas.openxmlformats.org/officeDocument/2006/relationships/image" Target="../media/image96.jpeg"/><Relationship Id="rId56" Type="http://schemas.openxmlformats.org/officeDocument/2006/relationships/image" Target="../media/image104.png"/><Relationship Id="rId8" Type="http://schemas.openxmlformats.org/officeDocument/2006/relationships/image" Target="../media/image56.png"/><Relationship Id="rId51" Type="http://schemas.openxmlformats.org/officeDocument/2006/relationships/image" Target="../media/image99.png"/><Relationship Id="rId3" Type="http://schemas.openxmlformats.org/officeDocument/2006/relationships/image" Target="../media/image51.png"/><Relationship Id="rId12" Type="http://schemas.openxmlformats.org/officeDocument/2006/relationships/image" Target="../media/image60.jpeg"/><Relationship Id="rId17" Type="http://schemas.openxmlformats.org/officeDocument/2006/relationships/image" Target="../media/image65.png"/><Relationship Id="rId25" Type="http://schemas.openxmlformats.org/officeDocument/2006/relationships/image" Target="../media/image73.png"/><Relationship Id="rId33" Type="http://schemas.openxmlformats.org/officeDocument/2006/relationships/image" Target="../media/image81.png"/><Relationship Id="rId38" Type="http://schemas.openxmlformats.org/officeDocument/2006/relationships/image" Target="../media/image86.png"/><Relationship Id="rId46" Type="http://schemas.openxmlformats.org/officeDocument/2006/relationships/image" Target="../media/image94.png"/><Relationship Id="rId59" Type="http://schemas.openxmlformats.org/officeDocument/2006/relationships/image" Target="../media/image10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11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8.png"/><Relationship Id="rId3" Type="http://schemas.openxmlformats.org/officeDocument/2006/relationships/image" Target="../media/image113.png"/><Relationship Id="rId7" Type="http://schemas.openxmlformats.org/officeDocument/2006/relationships/image" Target="../media/image117.emf"/><Relationship Id="rId2" Type="http://schemas.openxmlformats.org/officeDocument/2006/relationships/image" Target="../media/image112.jpeg"/><Relationship Id="rId1" Type="http://schemas.openxmlformats.org/officeDocument/2006/relationships/image" Target="../media/image111.jpeg"/><Relationship Id="rId6" Type="http://schemas.openxmlformats.org/officeDocument/2006/relationships/image" Target="../media/image116.png"/><Relationship Id="rId5" Type="http://schemas.openxmlformats.org/officeDocument/2006/relationships/image" Target="../media/image115.jpeg"/><Relationship Id="rId10" Type="http://schemas.openxmlformats.org/officeDocument/2006/relationships/image" Target="../media/image120.png"/><Relationship Id="rId4" Type="http://schemas.openxmlformats.org/officeDocument/2006/relationships/image" Target="../media/image114.png"/><Relationship Id="rId9" Type="http://schemas.openxmlformats.org/officeDocument/2006/relationships/image" Target="../media/image1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158083</xdr:colOff>
      <xdr:row>0</xdr:row>
      <xdr:rowOff>57689</xdr:rowOff>
    </xdr:from>
    <xdr:ext cx="3488198" cy="593304"/>
    <xdr:sp macro="" textlink="">
      <xdr:nvSpPr>
        <xdr:cNvPr id="3" name="Rectangle 2"/>
        <xdr:cNvSpPr/>
      </xdr:nvSpPr>
      <xdr:spPr>
        <a:xfrm>
          <a:off x="2444083" y="57689"/>
          <a:ext cx="3488198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fr-FR" sz="3200" b="1" i="1" cap="all" spc="0">
              <a:ln w="3175">
                <a:solidFill>
                  <a:sysClr val="windowText" lastClr="000000"/>
                </a:solidFill>
                <a:prstDash val="dash"/>
              </a:ln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ETUDE D'OUVRAGE</a:t>
          </a:r>
        </a:p>
      </xdr:txBody>
    </xdr:sp>
    <xdr:clientData/>
  </xdr:oneCellAnchor>
  <xdr:twoCellAnchor editAs="oneCell">
    <xdr:from>
      <xdr:col>6</xdr:col>
      <xdr:colOff>76200</xdr:colOff>
      <xdr:row>6</xdr:row>
      <xdr:rowOff>46181</xdr:rowOff>
    </xdr:from>
    <xdr:to>
      <xdr:col>7</xdr:col>
      <xdr:colOff>381000</xdr:colOff>
      <xdr:row>16</xdr:row>
      <xdr:rowOff>25774</xdr:rowOff>
    </xdr:to>
    <xdr:pic>
      <xdr:nvPicPr>
        <xdr:cNvPr id="4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8968"/>
        <a:stretch>
          <a:fillRect/>
        </a:stretch>
      </xdr:blipFill>
      <xdr:spPr bwMode="auto">
        <a:xfrm>
          <a:off x="4613564" y="1154545"/>
          <a:ext cx="1061027" cy="182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171450</xdr:rowOff>
    </xdr:from>
    <xdr:to>
      <xdr:col>2</xdr:col>
      <xdr:colOff>82376</xdr:colOff>
      <xdr:row>52</xdr:row>
      <xdr:rowOff>133349</xdr:rowOff>
    </xdr:to>
    <xdr:pic>
      <xdr:nvPicPr>
        <xdr:cNvPr id="8" name="Image 7" descr="4-16-4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54950"/>
          <a:ext cx="1606376" cy="198754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38</xdr:row>
      <xdr:rowOff>0</xdr:rowOff>
    </xdr:from>
    <xdr:to>
      <xdr:col>7</xdr:col>
      <xdr:colOff>684726</xdr:colOff>
      <xdr:row>51</xdr:row>
      <xdr:rowOff>50800</xdr:rowOff>
    </xdr:to>
    <xdr:pic>
      <xdr:nvPicPr>
        <xdr:cNvPr id="9" name="Image 8" descr="4-16-4 ITR.bmp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00" y="6921500"/>
          <a:ext cx="1827726" cy="2495550"/>
        </a:xfrm>
        <a:prstGeom prst="rect">
          <a:avLst/>
        </a:prstGeom>
      </xdr:spPr>
    </xdr:pic>
    <xdr:clientData/>
  </xdr:twoCellAnchor>
  <xdr:twoCellAnchor>
    <xdr:from>
      <xdr:col>6</xdr:col>
      <xdr:colOff>165100</xdr:colOff>
      <xdr:row>51</xdr:row>
      <xdr:rowOff>165100</xdr:rowOff>
    </xdr:from>
    <xdr:to>
      <xdr:col>7</xdr:col>
      <xdr:colOff>558800</xdr:colOff>
      <xdr:row>51</xdr:row>
      <xdr:rowOff>166688</xdr:rowOff>
    </xdr:to>
    <xdr:cxnSp macro="">
      <xdr:nvCxnSpPr>
        <xdr:cNvPr id="11" name="Connecteur droit avec flèche 10"/>
        <xdr:cNvCxnSpPr/>
      </xdr:nvCxnSpPr>
      <xdr:spPr>
        <a:xfrm>
          <a:off x="4737100" y="9690100"/>
          <a:ext cx="115570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50</xdr:row>
      <xdr:rowOff>120650</xdr:rowOff>
    </xdr:from>
    <xdr:to>
      <xdr:col>7</xdr:col>
      <xdr:colOff>673100</xdr:colOff>
      <xdr:row>52</xdr:row>
      <xdr:rowOff>38100</xdr:rowOff>
    </xdr:to>
    <xdr:sp macro="" textlink="">
      <xdr:nvSpPr>
        <xdr:cNvPr id="12" name="ZoneTexte 11"/>
        <xdr:cNvSpPr txBox="1"/>
      </xdr:nvSpPr>
      <xdr:spPr>
        <a:xfrm>
          <a:off x="5016500" y="9461500"/>
          <a:ext cx="9906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/>
            <a:t>24 mm</a:t>
          </a:r>
        </a:p>
      </xdr:txBody>
    </xdr:sp>
    <xdr:clientData/>
  </xdr:twoCellAnchor>
  <xdr:twoCellAnchor editAs="oneCell">
    <xdr:from>
      <xdr:col>0</xdr:col>
      <xdr:colOff>1</xdr:colOff>
      <xdr:row>1</xdr:row>
      <xdr:rowOff>1</xdr:rowOff>
    </xdr:from>
    <xdr:to>
      <xdr:col>2</xdr:col>
      <xdr:colOff>617682</xdr:colOff>
      <xdr:row>14</xdr:row>
      <xdr:rowOff>79375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84728"/>
          <a:ext cx="2130136" cy="2480829"/>
        </a:xfrm>
        <a:prstGeom prst="rect">
          <a:avLst/>
        </a:prstGeom>
      </xdr:spPr>
    </xdr:pic>
    <xdr:clientData/>
  </xdr:twoCellAnchor>
  <xdr:twoCellAnchor editAs="oneCell">
    <xdr:from>
      <xdr:col>5</xdr:col>
      <xdr:colOff>715820</xdr:colOff>
      <xdr:row>23</xdr:row>
      <xdr:rowOff>63500</xdr:rowOff>
    </xdr:from>
    <xdr:to>
      <xdr:col>7</xdr:col>
      <xdr:colOff>203139</xdr:colOff>
      <xdr:row>35</xdr:row>
      <xdr:rowOff>170270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96956" y="4393045"/>
          <a:ext cx="999774" cy="23234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730619</xdr:colOff>
      <xdr:row>13</xdr:row>
      <xdr:rowOff>57150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4540619" cy="1898650"/>
        </a:xfrm>
        <a:prstGeom prst="rect">
          <a:avLst/>
        </a:prstGeom>
      </xdr:spPr>
    </xdr:pic>
    <xdr:clientData/>
  </xdr:twoCellAnchor>
  <xdr:twoCellAnchor editAs="oneCell">
    <xdr:from>
      <xdr:col>11</xdr:col>
      <xdr:colOff>641351</xdr:colOff>
      <xdr:row>5</xdr:row>
      <xdr:rowOff>25400</xdr:rowOff>
    </xdr:from>
    <xdr:to>
      <xdr:col>13</xdr:col>
      <xdr:colOff>218553</xdr:colOff>
      <xdr:row>17</xdr:row>
      <xdr:rowOff>31750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3351" y="1060450"/>
          <a:ext cx="1101202" cy="2330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171450</xdr:rowOff>
    </xdr:from>
    <xdr:to>
      <xdr:col>7</xdr:col>
      <xdr:colOff>495330</xdr:colOff>
      <xdr:row>29</xdr:row>
      <xdr:rowOff>69849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14750"/>
          <a:ext cx="5829330" cy="1924049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23</xdr:row>
      <xdr:rowOff>44450</xdr:rowOff>
    </xdr:from>
    <xdr:to>
      <xdr:col>3</xdr:col>
      <xdr:colOff>285750</xdr:colOff>
      <xdr:row>25</xdr:row>
      <xdr:rowOff>19050</xdr:rowOff>
    </xdr:to>
    <xdr:sp macro="" textlink="">
      <xdr:nvSpPr>
        <xdr:cNvPr id="17" name="ZoneTexte 16"/>
        <xdr:cNvSpPr txBox="1"/>
      </xdr:nvSpPr>
      <xdr:spPr>
        <a:xfrm>
          <a:off x="2127250" y="4508500"/>
          <a:ext cx="444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/>
            <a:t>01</a:t>
          </a:r>
        </a:p>
      </xdr:txBody>
    </xdr:sp>
    <xdr:clientData/>
  </xdr:twoCellAnchor>
  <xdr:twoCellAnchor>
    <xdr:from>
      <xdr:col>4</xdr:col>
      <xdr:colOff>546100</xdr:colOff>
      <xdr:row>23</xdr:row>
      <xdr:rowOff>44450</xdr:rowOff>
    </xdr:from>
    <xdr:to>
      <xdr:col>5</xdr:col>
      <xdr:colOff>228600</xdr:colOff>
      <xdr:row>25</xdr:row>
      <xdr:rowOff>19050</xdr:rowOff>
    </xdr:to>
    <xdr:sp macro="" textlink="">
      <xdr:nvSpPr>
        <xdr:cNvPr id="18" name="ZoneTexte 17"/>
        <xdr:cNvSpPr txBox="1"/>
      </xdr:nvSpPr>
      <xdr:spPr>
        <a:xfrm>
          <a:off x="3594100" y="4508500"/>
          <a:ext cx="444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/>
            <a:t>02</a:t>
          </a:r>
        </a:p>
      </xdr:txBody>
    </xdr:sp>
    <xdr:clientData/>
  </xdr:twoCellAnchor>
  <xdr:twoCellAnchor>
    <xdr:from>
      <xdr:col>6</xdr:col>
      <xdr:colOff>463550</xdr:colOff>
      <xdr:row>23</xdr:row>
      <xdr:rowOff>57150</xdr:rowOff>
    </xdr:from>
    <xdr:to>
      <xdr:col>7</xdr:col>
      <xdr:colOff>146050</xdr:colOff>
      <xdr:row>25</xdr:row>
      <xdr:rowOff>31750</xdr:rowOff>
    </xdr:to>
    <xdr:sp macro="" textlink="">
      <xdr:nvSpPr>
        <xdr:cNvPr id="19" name="ZoneTexte 18"/>
        <xdr:cNvSpPr txBox="1"/>
      </xdr:nvSpPr>
      <xdr:spPr>
        <a:xfrm>
          <a:off x="5035550" y="4521200"/>
          <a:ext cx="444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/>
            <a:t>03</a:t>
          </a:r>
        </a:p>
      </xdr:txBody>
    </xdr:sp>
    <xdr:clientData/>
  </xdr:twoCellAnchor>
  <xdr:twoCellAnchor editAs="oneCell">
    <xdr:from>
      <xdr:col>0</xdr:col>
      <xdr:colOff>0</xdr:colOff>
      <xdr:row>32</xdr:row>
      <xdr:rowOff>254002</xdr:rowOff>
    </xdr:from>
    <xdr:to>
      <xdr:col>7</xdr:col>
      <xdr:colOff>482600</xdr:colOff>
      <xdr:row>50</xdr:row>
      <xdr:rowOff>88198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75402"/>
          <a:ext cx="5816600" cy="3263196"/>
        </a:xfrm>
        <a:prstGeom prst="rect">
          <a:avLst/>
        </a:prstGeom>
      </xdr:spPr>
    </xdr:pic>
    <xdr:clientData/>
  </xdr:twoCellAnchor>
  <xdr:twoCellAnchor>
    <xdr:from>
      <xdr:col>7</xdr:col>
      <xdr:colOff>107950</xdr:colOff>
      <xdr:row>35</xdr:row>
      <xdr:rowOff>133350</xdr:rowOff>
    </xdr:from>
    <xdr:to>
      <xdr:col>7</xdr:col>
      <xdr:colOff>349250</xdr:colOff>
      <xdr:row>37</xdr:row>
      <xdr:rowOff>50800</xdr:rowOff>
    </xdr:to>
    <xdr:sp macro="" textlink="">
      <xdr:nvSpPr>
        <xdr:cNvPr id="12" name="ZoneTexte 11"/>
        <xdr:cNvSpPr txBox="1"/>
      </xdr:nvSpPr>
      <xdr:spPr>
        <a:xfrm>
          <a:off x="5441950" y="6921500"/>
          <a:ext cx="241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 b="1"/>
            <a:t>f</a:t>
          </a:r>
        </a:p>
      </xdr:txBody>
    </xdr:sp>
    <xdr:clientData/>
  </xdr:twoCellAnchor>
  <xdr:twoCellAnchor>
    <xdr:from>
      <xdr:col>7</xdr:col>
      <xdr:colOff>114300</xdr:colOff>
      <xdr:row>47</xdr:row>
      <xdr:rowOff>127000</xdr:rowOff>
    </xdr:from>
    <xdr:to>
      <xdr:col>7</xdr:col>
      <xdr:colOff>355600</xdr:colOff>
      <xdr:row>49</xdr:row>
      <xdr:rowOff>44450</xdr:rowOff>
    </xdr:to>
    <xdr:sp macro="" textlink="">
      <xdr:nvSpPr>
        <xdr:cNvPr id="11" name="ZoneTexte 10"/>
        <xdr:cNvSpPr txBox="1"/>
      </xdr:nvSpPr>
      <xdr:spPr>
        <a:xfrm>
          <a:off x="5448300" y="9124950"/>
          <a:ext cx="241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 b="1"/>
            <a:t>f</a:t>
          </a:r>
        </a:p>
      </xdr:txBody>
    </xdr:sp>
    <xdr:clientData/>
  </xdr:twoCellAnchor>
  <xdr:twoCellAnchor>
    <xdr:from>
      <xdr:col>7</xdr:col>
      <xdr:colOff>285750</xdr:colOff>
      <xdr:row>46</xdr:row>
      <xdr:rowOff>0</xdr:rowOff>
    </xdr:from>
    <xdr:to>
      <xdr:col>7</xdr:col>
      <xdr:colOff>527050</xdr:colOff>
      <xdr:row>47</xdr:row>
      <xdr:rowOff>101600</xdr:rowOff>
    </xdr:to>
    <xdr:sp macro="" textlink="">
      <xdr:nvSpPr>
        <xdr:cNvPr id="9" name="ZoneTexte 8"/>
        <xdr:cNvSpPr txBox="1"/>
      </xdr:nvSpPr>
      <xdr:spPr>
        <a:xfrm>
          <a:off x="5619750" y="8813800"/>
          <a:ext cx="241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 b="1"/>
            <a:t>g</a:t>
          </a:r>
        </a:p>
      </xdr:txBody>
    </xdr:sp>
    <xdr:clientData/>
  </xdr:twoCellAnchor>
  <xdr:twoCellAnchor>
    <xdr:from>
      <xdr:col>5</xdr:col>
      <xdr:colOff>425450</xdr:colOff>
      <xdr:row>37</xdr:row>
      <xdr:rowOff>139700</xdr:rowOff>
    </xdr:from>
    <xdr:to>
      <xdr:col>5</xdr:col>
      <xdr:colOff>666750</xdr:colOff>
      <xdr:row>39</xdr:row>
      <xdr:rowOff>57150</xdr:rowOff>
    </xdr:to>
    <xdr:sp macro="" textlink="">
      <xdr:nvSpPr>
        <xdr:cNvPr id="10" name="ZoneTexte 9"/>
        <xdr:cNvSpPr txBox="1"/>
      </xdr:nvSpPr>
      <xdr:spPr>
        <a:xfrm>
          <a:off x="4235450" y="7296150"/>
          <a:ext cx="241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200" b="1"/>
            <a:t>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501650</xdr:colOff>
      <xdr:row>1</xdr:row>
      <xdr:rowOff>158750</xdr:rowOff>
    </xdr:from>
    <xdr:to>
      <xdr:col>24</xdr:col>
      <xdr:colOff>438150</xdr:colOff>
      <xdr:row>7</xdr:row>
      <xdr:rowOff>6350</xdr:rowOff>
    </xdr:to>
    <xdr:pic>
      <xdr:nvPicPr>
        <xdr:cNvPr id="2" name="Image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45150" y="342900"/>
          <a:ext cx="7366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781050</xdr:colOff>
      <xdr:row>12</xdr:row>
      <xdr:rowOff>127000</xdr:rowOff>
    </xdr:from>
    <xdr:to>
      <xdr:col>2</xdr:col>
      <xdr:colOff>171450</xdr:colOff>
      <xdr:row>20</xdr:row>
      <xdr:rowOff>57150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" y="2444750"/>
          <a:ext cx="990600" cy="140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781050</xdr:colOff>
      <xdr:row>1</xdr:row>
      <xdr:rowOff>19050</xdr:rowOff>
    </xdr:from>
    <xdr:to>
      <xdr:col>16</xdr:col>
      <xdr:colOff>717550</xdr:colOff>
      <xdr:row>6</xdr:row>
      <xdr:rowOff>57150</xdr:rowOff>
    </xdr:to>
    <xdr:pic>
      <xdr:nvPicPr>
        <xdr:cNvPr id="4" name="Image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223750" y="203200"/>
          <a:ext cx="736600" cy="105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549275</xdr:colOff>
      <xdr:row>12</xdr:row>
      <xdr:rowOff>127000</xdr:rowOff>
    </xdr:from>
    <xdr:to>
      <xdr:col>2</xdr:col>
      <xdr:colOff>549275</xdr:colOff>
      <xdr:row>20</xdr:row>
      <xdr:rowOff>60325</xdr:rowOff>
    </xdr:to>
    <xdr:cxnSp macro="">
      <xdr:nvCxnSpPr>
        <xdr:cNvPr id="5" name="Connecteur droit avec flèche 4"/>
        <xdr:cNvCxnSpPr/>
      </xdr:nvCxnSpPr>
      <xdr:spPr>
        <a:xfrm>
          <a:off x="2149475" y="2444750"/>
          <a:ext cx="0" cy="1406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15875</xdr:colOff>
      <xdr:row>22</xdr:row>
      <xdr:rowOff>19050</xdr:rowOff>
    </xdr:from>
    <xdr:to>
      <xdr:col>2</xdr:col>
      <xdr:colOff>177800</xdr:colOff>
      <xdr:row>22</xdr:row>
      <xdr:rowOff>19050</xdr:rowOff>
    </xdr:to>
    <xdr:cxnSp macro="">
      <xdr:nvCxnSpPr>
        <xdr:cNvPr id="6" name="Connecteur droit avec flèche 5"/>
        <xdr:cNvCxnSpPr/>
      </xdr:nvCxnSpPr>
      <xdr:spPr>
        <a:xfrm>
          <a:off x="815975" y="4178300"/>
          <a:ext cx="9620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190500</xdr:colOff>
      <xdr:row>12</xdr:row>
      <xdr:rowOff>146050</xdr:rowOff>
    </xdr:from>
    <xdr:to>
      <xdr:col>13</xdr:col>
      <xdr:colOff>127000</xdr:colOff>
      <xdr:row>25</xdr:row>
      <xdr:rowOff>165100</xdr:rowOff>
    </xdr:to>
    <xdr:pic>
      <xdr:nvPicPr>
        <xdr:cNvPr id="7" name="Image 8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432800" y="2463800"/>
          <a:ext cx="153670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381000</xdr:colOff>
      <xdr:row>12</xdr:row>
      <xdr:rowOff>76200</xdr:rowOff>
    </xdr:from>
    <xdr:to>
      <xdr:col>14</xdr:col>
      <xdr:colOff>209550</xdr:colOff>
      <xdr:row>17</xdr:row>
      <xdr:rowOff>57150</xdr:rowOff>
    </xdr:to>
    <xdr:pic>
      <xdr:nvPicPr>
        <xdr:cNvPr id="8" name="Image 9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223500" y="2393950"/>
          <a:ext cx="628650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647700</xdr:colOff>
      <xdr:row>12</xdr:row>
      <xdr:rowOff>82550</xdr:rowOff>
    </xdr:from>
    <xdr:to>
      <xdr:col>15</xdr:col>
      <xdr:colOff>419100</xdr:colOff>
      <xdr:row>17</xdr:row>
      <xdr:rowOff>44450</xdr:rowOff>
    </xdr:to>
    <xdr:pic>
      <xdr:nvPicPr>
        <xdr:cNvPr id="9" name="Image 10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290300" y="2400300"/>
          <a:ext cx="5715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438150</xdr:colOff>
      <xdr:row>17</xdr:row>
      <xdr:rowOff>146050</xdr:rowOff>
    </xdr:from>
    <xdr:to>
      <xdr:col>15</xdr:col>
      <xdr:colOff>247650</xdr:colOff>
      <xdr:row>24</xdr:row>
      <xdr:rowOff>44450</xdr:rowOff>
    </xdr:to>
    <xdr:pic>
      <xdr:nvPicPr>
        <xdr:cNvPr id="10" name="Image 11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0280650" y="3384550"/>
          <a:ext cx="14097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31750</xdr:colOff>
      <xdr:row>30</xdr:row>
      <xdr:rowOff>6350</xdr:rowOff>
    </xdr:from>
    <xdr:to>
      <xdr:col>11</xdr:col>
      <xdr:colOff>127000</xdr:colOff>
      <xdr:row>34</xdr:row>
      <xdr:rowOff>107950</xdr:rowOff>
    </xdr:to>
    <xdr:pic>
      <xdr:nvPicPr>
        <xdr:cNvPr id="11" name="Image 17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673850" y="5581650"/>
          <a:ext cx="16954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31750</xdr:colOff>
      <xdr:row>34</xdr:row>
      <xdr:rowOff>165100</xdr:rowOff>
    </xdr:from>
    <xdr:to>
      <xdr:col>11</xdr:col>
      <xdr:colOff>127000</xdr:colOff>
      <xdr:row>39</xdr:row>
      <xdr:rowOff>69850</xdr:rowOff>
    </xdr:to>
    <xdr:pic>
      <xdr:nvPicPr>
        <xdr:cNvPr id="12" name="Image 18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673850" y="6477000"/>
          <a:ext cx="16954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11</xdr:col>
      <xdr:colOff>101600</xdr:colOff>
      <xdr:row>45</xdr:row>
      <xdr:rowOff>82550</xdr:rowOff>
    </xdr:to>
    <xdr:pic>
      <xdr:nvPicPr>
        <xdr:cNvPr id="13" name="Image 19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642100" y="7435850"/>
          <a:ext cx="1701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11</xdr:col>
      <xdr:colOff>101600</xdr:colOff>
      <xdr:row>50</xdr:row>
      <xdr:rowOff>95250</xdr:rowOff>
    </xdr:to>
    <xdr:pic>
      <xdr:nvPicPr>
        <xdr:cNvPr id="14" name="Image 21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642100" y="8356600"/>
          <a:ext cx="170180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609600</xdr:colOff>
      <xdr:row>30</xdr:row>
      <xdr:rowOff>38100</xdr:rowOff>
    </xdr:from>
    <xdr:to>
      <xdr:col>13</xdr:col>
      <xdr:colOff>711200</xdr:colOff>
      <xdr:row>34</xdr:row>
      <xdr:rowOff>127000</xdr:rowOff>
    </xdr:to>
    <xdr:pic>
      <xdr:nvPicPr>
        <xdr:cNvPr id="15" name="Image 22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851900" y="5613400"/>
          <a:ext cx="170180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609600</xdr:colOff>
      <xdr:row>34</xdr:row>
      <xdr:rowOff>177800</xdr:rowOff>
    </xdr:from>
    <xdr:to>
      <xdr:col>13</xdr:col>
      <xdr:colOff>711200</xdr:colOff>
      <xdr:row>39</xdr:row>
      <xdr:rowOff>76200</xdr:rowOff>
    </xdr:to>
    <xdr:pic>
      <xdr:nvPicPr>
        <xdr:cNvPr id="16" name="Image 37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851900" y="6489700"/>
          <a:ext cx="170180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571500</xdr:colOff>
      <xdr:row>40</xdr:row>
      <xdr:rowOff>152400</xdr:rowOff>
    </xdr:from>
    <xdr:to>
      <xdr:col>13</xdr:col>
      <xdr:colOff>673100</xdr:colOff>
      <xdr:row>45</xdr:row>
      <xdr:rowOff>44450</xdr:rowOff>
    </xdr:to>
    <xdr:pic>
      <xdr:nvPicPr>
        <xdr:cNvPr id="17" name="Image 38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813800" y="7397750"/>
          <a:ext cx="1701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558800</xdr:colOff>
      <xdr:row>45</xdr:row>
      <xdr:rowOff>158750</xdr:rowOff>
    </xdr:from>
    <xdr:to>
      <xdr:col>13</xdr:col>
      <xdr:colOff>660400</xdr:colOff>
      <xdr:row>50</xdr:row>
      <xdr:rowOff>63500</xdr:rowOff>
    </xdr:to>
    <xdr:pic>
      <xdr:nvPicPr>
        <xdr:cNvPr id="18" name="Image 39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801100" y="8331200"/>
          <a:ext cx="170180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552450</xdr:colOff>
      <xdr:row>30</xdr:row>
      <xdr:rowOff>57150</xdr:rowOff>
    </xdr:from>
    <xdr:to>
      <xdr:col>16</xdr:col>
      <xdr:colOff>647700</xdr:colOff>
      <xdr:row>34</xdr:row>
      <xdr:rowOff>146050</xdr:rowOff>
    </xdr:to>
    <xdr:pic>
      <xdr:nvPicPr>
        <xdr:cNvPr id="19" name="Image 40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1195050" y="5632450"/>
          <a:ext cx="169545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501650</xdr:colOff>
      <xdr:row>35</xdr:row>
      <xdr:rowOff>19050</xdr:rowOff>
    </xdr:from>
    <xdr:to>
      <xdr:col>16</xdr:col>
      <xdr:colOff>603250</xdr:colOff>
      <xdr:row>39</xdr:row>
      <xdr:rowOff>107950</xdr:rowOff>
    </xdr:to>
    <xdr:pic>
      <xdr:nvPicPr>
        <xdr:cNvPr id="20" name="Image 41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1144250" y="6515100"/>
          <a:ext cx="1701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508000</xdr:colOff>
      <xdr:row>40</xdr:row>
      <xdr:rowOff>190500</xdr:rowOff>
    </xdr:from>
    <xdr:to>
      <xdr:col>16</xdr:col>
      <xdr:colOff>609600</xdr:colOff>
      <xdr:row>45</xdr:row>
      <xdr:rowOff>95250</xdr:rowOff>
    </xdr:to>
    <xdr:pic>
      <xdr:nvPicPr>
        <xdr:cNvPr id="21" name="Image 42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1150600" y="7435850"/>
          <a:ext cx="170180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520700</xdr:colOff>
      <xdr:row>45</xdr:row>
      <xdr:rowOff>107950</xdr:rowOff>
    </xdr:from>
    <xdr:to>
      <xdr:col>16</xdr:col>
      <xdr:colOff>622300</xdr:colOff>
      <xdr:row>50</xdr:row>
      <xdr:rowOff>19050</xdr:rowOff>
    </xdr:to>
    <xdr:pic>
      <xdr:nvPicPr>
        <xdr:cNvPr id="22" name="Image 43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1163300" y="8280400"/>
          <a:ext cx="170180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69850</xdr:colOff>
      <xdr:row>51</xdr:row>
      <xdr:rowOff>57150</xdr:rowOff>
    </xdr:from>
    <xdr:to>
      <xdr:col>11</xdr:col>
      <xdr:colOff>171450</xdr:colOff>
      <xdr:row>55</xdr:row>
      <xdr:rowOff>139701</xdr:rowOff>
    </xdr:to>
    <xdr:pic>
      <xdr:nvPicPr>
        <xdr:cNvPr id="23" name="Image 44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6711950" y="9334500"/>
          <a:ext cx="1701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609600</xdr:colOff>
      <xdr:row>51</xdr:row>
      <xdr:rowOff>101600</xdr:rowOff>
    </xdr:from>
    <xdr:to>
      <xdr:col>13</xdr:col>
      <xdr:colOff>711200</xdr:colOff>
      <xdr:row>56</xdr:row>
      <xdr:rowOff>1</xdr:rowOff>
    </xdr:to>
    <xdr:pic>
      <xdr:nvPicPr>
        <xdr:cNvPr id="24" name="Image 45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8851900" y="9378950"/>
          <a:ext cx="1701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469900</xdr:colOff>
      <xdr:row>51</xdr:row>
      <xdr:rowOff>82550</xdr:rowOff>
    </xdr:from>
    <xdr:to>
      <xdr:col>16</xdr:col>
      <xdr:colOff>571500</xdr:colOff>
      <xdr:row>55</xdr:row>
      <xdr:rowOff>177801</xdr:rowOff>
    </xdr:to>
    <xdr:pic>
      <xdr:nvPicPr>
        <xdr:cNvPr id="25" name="Image 47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1112500" y="9359900"/>
          <a:ext cx="170180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69850</xdr:colOff>
      <xdr:row>56</xdr:row>
      <xdr:rowOff>127000</xdr:rowOff>
    </xdr:from>
    <xdr:to>
      <xdr:col>11</xdr:col>
      <xdr:colOff>171450</xdr:colOff>
      <xdr:row>61</xdr:row>
      <xdr:rowOff>25400</xdr:rowOff>
    </xdr:to>
    <xdr:pic>
      <xdr:nvPicPr>
        <xdr:cNvPr id="26" name="Image 48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6711950" y="10325100"/>
          <a:ext cx="170180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603250</xdr:colOff>
      <xdr:row>56</xdr:row>
      <xdr:rowOff>107950</xdr:rowOff>
    </xdr:from>
    <xdr:to>
      <xdr:col>13</xdr:col>
      <xdr:colOff>698500</xdr:colOff>
      <xdr:row>61</xdr:row>
      <xdr:rowOff>0</xdr:rowOff>
    </xdr:to>
    <xdr:pic>
      <xdr:nvPicPr>
        <xdr:cNvPr id="27" name="Image 49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8845550" y="10306050"/>
          <a:ext cx="169545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64</xdr:row>
      <xdr:rowOff>107950</xdr:rowOff>
    </xdr:from>
    <xdr:to>
      <xdr:col>11</xdr:col>
      <xdr:colOff>273050</xdr:colOff>
      <xdr:row>69</xdr:row>
      <xdr:rowOff>6350</xdr:rowOff>
    </xdr:to>
    <xdr:pic>
      <xdr:nvPicPr>
        <xdr:cNvPr id="28" name="Image 50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6813550" y="11804650"/>
          <a:ext cx="170180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647700</xdr:colOff>
      <xdr:row>64</xdr:row>
      <xdr:rowOff>120650</xdr:rowOff>
    </xdr:from>
    <xdr:to>
      <xdr:col>13</xdr:col>
      <xdr:colOff>749300</xdr:colOff>
      <xdr:row>69</xdr:row>
      <xdr:rowOff>19050</xdr:rowOff>
    </xdr:to>
    <xdr:pic>
      <xdr:nvPicPr>
        <xdr:cNvPr id="29" name="Image 51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890000" y="11817350"/>
          <a:ext cx="170180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450850</xdr:colOff>
      <xdr:row>64</xdr:row>
      <xdr:rowOff>95250</xdr:rowOff>
    </xdr:from>
    <xdr:to>
      <xdr:col>16</xdr:col>
      <xdr:colOff>552450</xdr:colOff>
      <xdr:row>68</xdr:row>
      <xdr:rowOff>165100</xdr:rowOff>
    </xdr:to>
    <xdr:pic>
      <xdr:nvPicPr>
        <xdr:cNvPr id="30" name="Image 52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1093450" y="11791950"/>
          <a:ext cx="1701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139700</xdr:colOff>
      <xdr:row>69</xdr:row>
      <xdr:rowOff>165100</xdr:rowOff>
    </xdr:from>
    <xdr:to>
      <xdr:col>11</xdr:col>
      <xdr:colOff>241300</xdr:colOff>
      <xdr:row>74</xdr:row>
      <xdr:rowOff>76199</xdr:rowOff>
    </xdr:to>
    <xdr:pic>
      <xdr:nvPicPr>
        <xdr:cNvPr id="31" name="Image 53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6781800" y="12795250"/>
          <a:ext cx="1701800" cy="83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101600</xdr:colOff>
      <xdr:row>13</xdr:row>
      <xdr:rowOff>6350</xdr:rowOff>
    </xdr:from>
    <xdr:to>
      <xdr:col>10</xdr:col>
      <xdr:colOff>698500</xdr:colOff>
      <xdr:row>21</xdr:row>
      <xdr:rowOff>127000</xdr:rowOff>
    </xdr:to>
    <xdr:pic>
      <xdr:nvPicPr>
        <xdr:cNvPr id="32" name="Image 33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6743700" y="2508250"/>
          <a:ext cx="1397000" cy="159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673100</xdr:colOff>
      <xdr:row>24</xdr:row>
      <xdr:rowOff>171450</xdr:rowOff>
    </xdr:from>
    <xdr:to>
      <xdr:col>16</xdr:col>
      <xdr:colOff>387350</xdr:colOff>
      <xdr:row>28</xdr:row>
      <xdr:rowOff>127000</xdr:rowOff>
    </xdr:to>
    <xdr:pic>
      <xdr:nvPicPr>
        <xdr:cNvPr id="33" name="Image 33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10515600" y="4616450"/>
          <a:ext cx="21145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13</xdr:row>
      <xdr:rowOff>184150</xdr:rowOff>
    </xdr:from>
    <xdr:to>
      <xdr:col>16</xdr:col>
      <xdr:colOff>577850</xdr:colOff>
      <xdr:row>21</xdr:row>
      <xdr:rowOff>127000</xdr:rowOff>
    </xdr:to>
    <xdr:pic>
      <xdr:nvPicPr>
        <xdr:cNvPr id="34" name="Image 34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12242800" y="2686050"/>
          <a:ext cx="577850" cy="141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469900</xdr:colOff>
      <xdr:row>29</xdr:row>
      <xdr:rowOff>25400</xdr:rowOff>
    </xdr:from>
    <xdr:to>
      <xdr:col>20</xdr:col>
      <xdr:colOff>730250</xdr:colOff>
      <xdr:row>37</xdr:row>
      <xdr:rowOff>133350</xdr:rowOff>
    </xdr:to>
    <xdr:pic>
      <xdr:nvPicPr>
        <xdr:cNvPr id="35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3512800" y="5403850"/>
          <a:ext cx="2660650" cy="159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364659</xdr:colOff>
      <xdr:row>5</xdr:row>
      <xdr:rowOff>46268</xdr:rowOff>
    </xdr:from>
    <xdr:to>
      <xdr:col>24</xdr:col>
      <xdr:colOff>571043</xdr:colOff>
      <xdr:row>5</xdr:row>
      <xdr:rowOff>46268</xdr:rowOff>
    </xdr:to>
    <xdr:cxnSp macro="">
      <xdr:nvCxnSpPr>
        <xdr:cNvPr id="36" name="Connecteur droit 35"/>
        <xdr:cNvCxnSpPr/>
      </xdr:nvCxnSpPr>
      <xdr:spPr bwMode="auto">
        <a:xfrm>
          <a:off x="18208159" y="1062268"/>
          <a:ext cx="1006484" cy="0"/>
        </a:xfrm>
        <a:prstGeom prst="line">
          <a:avLst/>
        </a:prstGeom>
        <a:ln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69384</xdr:colOff>
      <xdr:row>1</xdr:row>
      <xdr:rowOff>16332</xdr:rowOff>
    </xdr:from>
    <xdr:to>
      <xdr:col>24</xdr:col>
      <xdr:colOff>69384</xdr:colOff>
      <xdr:row>7</xdr:row>
      <xdr:rowOff>152872</xdr:rowOff>
    </xdr:to>
    <xdr:cxnSp macro="">
      <xdr:nvCxnSpPr>
        <xdr:cNvPr id="37" name="Connecteur droit 36"/>
        <xdr:cNvCxnSpPr/>
      </xdr:nvCxnSpPr>
      <xdr:spPr bwMode="auto">
        <a:xfrm>
          <a:off x="18712984" y="200482"/>
          <a:ext cx="0" cy="1336690"/>
        </a:xfrm>
        <a:prstGeom prst="line">
          <a:avLst/>
        </a:prstGeom>
        <a:ln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418634</xdr:colOff>
      <xdr:row>5</xdr:row>
      <xdr:rowOff>55811</xdr:rowOff>
    </xdr:from>
    <xdr:to>
      <xdr:col>23</xdr:col>
      <xdr:colOff>418634</xdr:colOff>
      <xdr:row>6</xdr:row>
      <xdr:rowOff>132560</xdr:rowOff>
    </xdr:to>
    <xdr:cxnSp macro="">
      <xdr:nvCxnSpPr>
        <xdr:cNvPr id="38" name="Connecteur droit avec flèche 37"/>
        <xdr:cNvCxnSpPr/>
      </xdr:nvCxnSpPr>
      <xdr:spPr bwMode="auto">
        <a:xfrm flipV="1">
          <a:off x="18262134" y="1071811"/>
          <a:ext cx="0" cy="26089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577384</xdr:colOff>
      <xdr:row>7</xdr:row>
      <xdr:rowOff>57607</xdr:rowOff>
    </xdr:from>
    <xdr:to>
      <xdr:col>24</xdr:col>
      <xdr:colOff>59720</xdr:colOff>
      <xdr:row>7</xdr:row>
      <xdr:rowOff>57607</xdr:rowOff>
    </xdr:to>
    <xdr:cxnSp macro="">
      <xdr:nvCxnSpPr>
        <xdr:cNvPr id="39" name="Connecteur droit avec flèche 38"/>
        <xdr:cNvCxnSpPr/>
      </xdr:nvCxnSpPr>
      <xdr:spPr bwMode="auto">
        <a:xfrm rot="5400000" flipV="1">
          <a:off x="18562102" y="1300689"/>
          <a:ext cx="0" cy="28243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507534</xdr:colOff>
      <xdr:row>5</xdr:row>
      <xdr:rowOff>74861</xdr:rowOff>
    </xdr:from>
    <xdr:to>
      <xdr:col>24</xdr:col>
      <xdr:colOff>507534</xdr:colOff>
      <xdr:row>6</xdr:row>
      <xdr:rowOff>149977</xdr:rowOff>
    </xdr:to>
    <xdr:cxnSp macro="">
      <xdr:nvCxnSpPr>
        <xdr:cNvPr id="40" name="Connecteur droit avec flèche 39"/>
        <xdr:cNvCxnSpPr/>
      </xdr:nvCxnSpPr>
      <xdr:spPr bwMode="auto">
        <a:xfrm flipV="1">
          <a:off x="19151134" y="1090861"/>
          <a:ext cx="0" cy="25926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580559</xdr:colOff>
      <xdr:row>1</xdr:row>
      <xdr:rowOff>57607</xdr:rowOff>
    </xdr:from>
    <xdr:to>
      <xdr:col>24</xdr:col>
      <xdr:colOff>69273</xdr:colOff>
      <xdr:row>1</xdr:row>
      <xdr:rowOff>57607</xdr:rowOff>
    </xdr:to>
    <xdr:cxnSp macro="">
      <xdr:nvCxnSpPr>
        <xdr:cNvPr id="41" name="Connecteur droit avec flèche 40"/>
        <xdr:cNvCxnSpPr/>
      </xdr:nvCxnSpPr>
      <xdr:spPr bwMode="auto">
        <a:xfrm rot="5400000" flipV="1">
          <a:off x="18568466" y="97350"/>
          <a:ext cx="0" cy="2888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211352</xdr:colOff>
      <xdr:row>5</xdr:row>
      <xdr:rowOff>96614</xdr:rowOff>
    </xdr:from>
    <xdr:to>
      <xdr:col>23</xdr:col>
      <xdr:colOff>528852</xdr:colOff>
      <xdr:row>7</xdr:row>
      <xdr:rowOff>76721</xdr:rowOff>
    </xdr:to>
    <xdr:sp macro="" textlink="">
      <xdr:nvSpPr>
        <xdr:cNvPr id="42" name="ZoneTexte 41"/>
        <xdr:cNvSpPr txBox="1"/>
      </xdr:nvSpPr>
      <xdr:spPr bwMode="auto">
        <a:xfrm>
          <a:off x="18054852" y="1112614"/>
          <a:ext cx="317500" cy="348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</a:t>
          </a:r>
        </a:p>
      </xdr:txBody>
    </xdr:sp>
    <xdr:clientData/>
  </xdr:twoCellAnchor>
  <xdr:twoCellAnchor>
    <xdr:from>
      <xdr:col>24</xdr:col>
      <xdr:colOff>417725</xdr:colOff>
      <xdr:row>5</xdr:row>
      <xdr:rowOff>107954</xdr:rowOff>
    </xdr:from>
    <xdr:to>
      <xdr:col>24</xdr:col>
      <xdr:colOff>741575</xdr:colOff>
      <xdr:row>7</xdr:row>
      <xdr:rowOff>97068</xdr:rowOff>
    </xdr:to>
    <xdr:sp macro="" textlink="">
      <xdr:nvSpPr>
        <xdr:cNvPr id="43" name="ZoneTexte 42"/>
        <xdr:cNvSpPr txBox="1"/>
      </xdr:nvSpPr>
      <xdr:spPr bwMode="auto">
        <a:xfrm>
          <a:off x="19061325" y="1123954"/>
          <a:ext cx="323850" cy="357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</a:t>
          </a:r>
        </a:p>
      </xdr:txBody>
    </xdr:sp>
    <xdr:clientData/>
  </xdr:twoCellAnchor>
  <xdr:twoCellAnchor>
    <xdr:from>
      <xdr:col>23</xdr:col>
      <xdr:colOff>355134</xdr:colOff>
      <xdr:row>6</xdr:row>
      <xdr:rowOff>105232</xdr:rowOff>
    </xdr:from>
    <xdr:to>
      <xdr:col>23</xdr:col>
      <xdr:colOff>678984</xdr:colOff>
      <xdr:row>8</xdr:row>
      <xdr:rowOff>102065</xdr:rowOff>
    </xdr:to>
    <xdr:sp macro="" textlink="">
      <xdr:nvSpPr>
        <xdr:cNvPr id="44" name="ZoneTexte 43"/>
        <xdr:cNvSpPr txBox="1"/>
      </xdr:nvSpPr>
      <xdr:spPr bwMode="auto">
        <a:xfrm>
          <a:off x="18198634" y="1305382"/>
          <a:ext cx="323850" cy="365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B</a:t>
          </a:r>
        </a:p>
      </xdr:txBody>
    </xdr:sp>
    <xdr:clientData/>
  </xdr:twoCellAnchor>
  <xdr:twoCellAnchor>
    <xdr:from>
      <xdr:col>23</xdr:col>
      <xdr:colOff>383709</xdr:colOff>
      <xdr:row>0</xdr:row>
      <xdr:rowOff>133807</xdr:rowOff>
    </xdr:from>
    <xdr:to>
      <xdr:col>23</xdr:col>
      <xdr:colOff>701209</xdr:colOff>
      <xdr:row>2</xdr:row>
      <xdr:rowOff>130640</xdr:rowOff>
    </xdr:to>
    <xdr:sp macro="" textlink="">
      <xdr:nvSpPr>
        <xdr:cNvPr id="45" name="ZoneTexte 44"/>
        <xdr:cNvSpPr txBox="1"/>
      </xdr:nvSpPr>
      <xdr:spPr bwMode="auto">
        <a:xfrm>
          <a:off x="18227209" y="133807"/>
          <a:ext cx="317500" cy="365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B</a:t>
          </a:r>
        </a:p>
      </xdr:txBody>
    </xdr:sp>
    <xdr:clientData/>
  </xdr:twoCellAnchor>
  <xdr:twoCellAnchor editAs="oneCell">
    <xdr:from>
      <xdr:col>17</xdr:col>
      <xdr:colOff>419100</xdr:colOff>
      <xdr:row>41</xdr:row>
      <xdr:rowOff>82550</xdr:rowOff>
    </xdr:from>
    <xdr:to>
      <xdr:col>20</xdr:col>
      <xdr:colOff>730250</xdr:colOff>
      <xdr:row>49</xdr:row>
      <xdr:rowOff>177800</xdr:rowOff>
    </xdr:to>
    <xdr:pic>
      <xdr:nvPicPr>
        <xdr:cNvPr id="46" name="Image 17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3462000" y="7518400"/>
          <a:ext cx="2711450" cy="156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247650</xdr:colOff>
      <xdr:row>12</xdr:row>
      <xdr:rowOff>25400</xdr:rowOff>
    </xdr:from>
    <xdr:to>
      <xdr:col>24</xdr:col>
      <xdr:colOff>241300</xdr:colOff>
      <xdr:row>24</xdr:row>
      <xdr:rowOff>171450</xdr:rowOff>
    </xdr:to>
    <xdr:pic>
      <xdr:nvPicPr>
        <xdr:cNvPr id="47" name="Image 52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13290550" y="2343150"/>
          <a:ext cx="5594350" cy="227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260350</xdr:colOff>
      <xdr:row>27</xdr:row>
      <xdr:rowOff>177800</xdr:rowOff>
    </xdr:from>
    <xdr:to>
      <xdr:col>23</xdr:col>
      <xdr:colOff>717550</xdr:colOff>
      <xdr:row>49</xdr:row>
      <xdr:rowOff>44450</xdr:rowOff>
    </xdr:to>
    <xdr:pic>
      <xdr:nvPicPr>
        <xdr:cNvPr id="48" name="Image 53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16503650" y="5187950"/>
          <a:ext cx="2057400" cy="394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412750</xdr:colOff>
      <xdr:row>40</xdr:row>
      <xdr:rowOff>38100</xdr:rowOff>
    </xdr:from>
    <xdr:to>
      <xdr:col>19</xdr:col>
      <xdr:colOff>469900</xdr:colOff>
      <xdr:row>47</xdr:row>
      <xdr:rowOff>165099</xdr:rowOff>
    </xdr:to>
    <xdr:pic>
      <xdr:nvPicPr>
        <xdr:cNvPr id="49" name="Image 54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14255750" y="7283450"/>
          <a:ext cx="857250" cy="142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508000</xdr:colOff>
      <xdr:row>45</xdr:row>
      <xdr:rowOff>177800</xdr:rowOff>
    </xdr:from>
    <xdr:to>
      <xdr:col>19</xdr:col>
      <xdr:colOff>457200</xdr:colOff>
      <xdr:row>47</xdr:row>
      <xdr:rowOff>177800</xdr:rowOff>
    </xdr:to>
    <xdr:grpSp>
      <xdr:nvGrpSpPr>
        <xdr:cNvPr id="50" name="Groupe 56"/>
        <xdr:cNvGrpSpPr>
          <a:grpSpLocks/>
        </xdr:cNvGrpSpPr>
      </xdr:nvGrpSpPr>
      <xdr:grpSpPr bwMode="auto">
        <a:xfrm>
          <a:off x="14391409" y="8554027"/>
          <a:ext cx="751609" cy="369455"/>
          <a:chOff x="13661572" y="8443233"/>
          <a:chExt cx="707571" cy="387803"/>
        </a:xfrm>
      </xdr:grpSpPr>
      <xdr:sp macro="" textlink="">
        <xdr:nvSpPr>
          <xdr:cNvPr id="51" name="Rectangle 50"/>
          <xdr:cNvSpPr/>
        </xdr:nvSpPr>
        <xdr:spPr>
          <a:xfrm>
            <a:off x="13661572" y="8443233"/>
            <a:ext cx="701575" cy="374430"/>
          </a:xfrm>
          <a:prstGeom prst="rect">
            <a:avLst/>
          </a:prstGeom>
          <a:solidFill>
            <a:srgbClr val="FFC000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52" name="Connecteur droit 51"/>
          <xdr:cNvCxnSpPr/>
        </xdr:nvCxnSpPr>
        <xdr:spPr>
          <a:xfrm>
            <a:off x="13661572" y="8456606"/>
            <a:ext cx="707571" cy="37443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3" name="Connecteur droit 52"/>
          <xdr:cNvCxnSpPr/>
        </xdr:nvCxnSpPr>
        <xdr:spPr>
          <a:xfrm flipV="1">
            <a:off x="13667568" y="8463292"/>
            <a:ext cx="683586" cy="34768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488497</xdr:colOff>
      <xdr:row>12</xdr:row>
      <xdr:rowOff>454</xdr:rowOff>
    </xdr:from>
    <xdr:to>
      <xdr:col>7</xdr:col>
      <xdr:colOff>13664</xdr:colOff>
      <xdr:row>13</xdr:row>
      <xdr:rowOff>170543</xdr:rowOff>
    </xdr:to>
    <xdr:sp macro="" textlink="">
      <xdr:nvSpPr>
        <xdr:cNvPr id="54" name="Accolade fermante 53"/>
        <xdr:cNvSpPr/>
      </xdr:nvSpPr>
      <xdr:spPr>
        <a:xfrm>
          <a:off x="4920797" y="2318204"/>
          <a:ext cx="134767" cy="35423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14</xdr:col>
      <xdr:colOff>450850</xdr:colOff>
      <xdr:row>56</xdr:row>
      <xdr:rowOff>101600</xdr:rowOff>
    </xdr:from>
    <xdr:to>
      <xdr:col>16</xdr:col>
      <xdr:colOff>501650</xdr:colOff>
      <xdr:row>60</xdr:row>
      <xdr:rowOff>158749</xdr:rowOff>
    </xdr:to>
    <xdr:pic>
      <xdr:nvPicPr>
        <xdr:cNvPr id="56" name="Image 54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11093450" y="10299700"/>
          <a:ext cx="165100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449036</xdr:colOff>
      <xdr:row>18</xdr:row>
      <xdr:rowOff>135886</xdr:rowOff>
    </xdr:from>
    <xdr:to>
      <xdr:col>8</xdr:col>
      <xdr:colOff>342864</xdr:colOff>
      <xdr:row>23</xdr:row>
      <xdr:rowOff>40822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3642179" y="3583029"/>
          <a:ext cx="2529078" cy="8347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431800</xdr:colOff>
      <xdr:row>41</xdr:row>
      <xdr:rowOff>95250</xdr:rowOff>
    </xdr:from>
    <xdr:to>
      <xdr:col>7</xdr:col>
      <xdr:colOff>250891</xdr:colOff>
      <xdr:row>53</xdr:row>
      <xdr:rowOff>32328</xdr:rowOff>
    </xdr:to>
    <xdr:grpSp>
      <xdr:nvGrpSpPr>
        <xdr:cNvPr id="2" name="Groupe 1"/>
        <xdr:cNvGrpSpPr/>
      </xdr:nvGrpSpPr>
      <xdr:grpSpPr>
        <a:xfrm flipH="1">
          <a:off x="4210050" y="7645400"/>
          <a:ext cx="1330391" cy="2146878"/>
          <a:chOff x="4273168" y="4424795"/>
          <a:chExt cx="1343091" cy="2146878"/>
        </a:xfrm>
      </xdr:grpSpPr>
      <xdr:pic>
        <xdr:nvPicPr>
          <xdr:cNvPr id="3" name="Image 2"/>
          <xdr:cNvPicPr>
            <a:picLocks noChangeAspect="1"/>
          </xdr:cNvPicPr>
        </xdr:nvPicPr>
        <xdr:blipFill>
          <a:blip xmlns:r="http://schemas.openxmlformats.org/officeDocument/2006/relationships" r:embed="rId1">
            <a:grayscl/>
          </a:blip>
          <a:stretch>
            <a:fillRect/>
          </a:stretch>
        </xdr:blipFill>
        <xdr:spPr>
          <a:xfrm>
            <a:off x="4273168" y="4424795"/>
            <a:ext cx="1343091" cy="2146878"/>
          </a:xfrm>
          <a:prstGeom prst="rect">
            <a:avLst/>
          </a:prstGeom>
        </xdr:spPr>
      </xdr:pic>
      <xdr:cxnSp macro="">
        <xdr:nvCxnSpPr>
          <xdr:cNvPr id="4" name="Connecteur droit 3"/>
          <xdr:cNvCxnSpPr/>
        </xdr:nvCxnSpPr>
        <xdr:spPr>
          <a:xfrm rot="10800000" flipV="1">
            <a:off x="4508500" y="5138305"/>
            <a:ext cx="958850" cy="68810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necteur droit 4"/>
          <xdr:cNvCxnSpPr/>
        </xdr:nvCxnSpPr>
        <xdr:spPr>
          <a:xfrm rot="10800000">
            <a:off x="4483100" y="5839114"/>
            <a:ext cx="984250" cy="2545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cteur droit 5"/>
          <xdr:cNvCxnSpPr/>
        </xdr:nvCxnSpPr>
        <xdr:spPr>
          <a:xfrm rot="5400000">
            <a:off x="4959350" y="4819650"/>
            <a:ext cx="101600" cy="1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eur droit 6"/>
          <xdr:cNvCxnSpPr/>
        </xdr:nvCxnSpPr>
        <xdr:spPr>
          <a:xfrm>
            <a:off x="4943926" y="4812393"/>
            <a:ext cx="140607" cy="2267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679450</xdr:colOff>
      <xdr:row>25</xdr:row>
      <xdr:rowOff>38100</xdr:rowOff>
    </xdr:from>
    <xdr:to>
      <xdr:col>4</xdr:col>
      <xdr:colOff>215900</xdr:colOff>
      <xdr:row>25</xdr:row>
      <xdr:rowOff>234950</xdr:rowOff>
    </xdr:to>
    <xdr:sp macro="" textlink="">
      <xdr:nvSpPr>
        <xdr:cNvPr id="260" name="Rectangle 259"/>
        <xdr:cNvSpPr/>
      </xdr:nvSpPr>
      <xdr:spPr>
        <a:xfrm>
          <a:off x="2425700" y="10134600"/>
          <a:ext cx="1136650" cy="196850"/>
        </a:xfrm>
        <a:prstGeom prst="rect">
          <a:avLst/>
        </a:pr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25400</xdr:colOff>
      <xdr:row>24</xdr:row>
      <xdr:rowOff>82550</xdr:rowOff>
    </xdr:from>
    <xdr:to>
      <xdr:col>6</xdr:col>
      <xdr:colOff>707550</xdr:colOff>
      <xdr:row>26</xdr:row>
      <xdr:rowOff>228600</xdr:rowOff>
    </xdr:to>
    <xdr:pic>
      <xdr:nvPicPr>
        <xdr:cNvPr id="259" name="Image 258" descr="21520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72050" y="9791700"/>
          <a:ext cx="682150" cy="92075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15</xdr:row>
      <xdr:rowOff>31750</xdr:rowOff>
    </xdr:from>
    <xdr:to>
      <xdr:col>4</xdr:col>
      <xdr:colOff>431800</xdr:colOff>
      <xdr:row>15</xdr:row>
      <xdr:rowOff>247650</xdr:rowOff>
    </xdr:to>
    <xdr:sp macro="" textlink="">
      <xdr:nvSpPr>
        <xdr:cNvPr id="2" name="Freeform 17"/>
        <xdr:cNvSpPr>
          <a:spLocks/>
        </xdr:cNvSpPr>
      </xdr:nvSpPr>
      <xdr:spPr bwMode="auto">
        <a:xfrm flipV="1">
          <a:off x="2203450" y="3346450"/>
          <a:ext cx="1574800" cy="215900"/>
        </a:xfrm>
        <a:custGeom>
          <a:avLst/>
          <a:gdLst>
            <a:gd name="T0" fmla="*/ 0 w 3780"/>
            <a:gd name="T1" fmla="*/ 2147483647 h 360"/>
            <a:gd name="T2" fmla="*/ 2147483647 w 3780"/>
            <a:gd name="T3" fmla="*/ 2147483647 h 360"/>
            <a:gd name="T4" fmla="*/ 2147483647 w 3780"/>
            <a:gd name="T5" fmla="*/ 0 h 360"/>
            <a:gd name="T6" fmla="*/ 2147483647 w 3780"/>
            <a:gd name="T7" fmla="*/ 0 h 360"/>
            <a:gd name="T8" fmla="*/ 0 w 3780"/>
            <a:gd name="T9" fmla="*/ 2147483647 h 3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780"/>
            <a:gd name="T16" fmla="*/ 0 h 360"/>
            <a:gd name="T17" fmla="*/ 3780 w 3780"/>
            <a:gd name="T18" fmla="*/ 360 h 3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780" h="360">
              <a:moveTo>
                <a:pt x="0" y="360"/>
              </a:moveTo>
              <a:lnTo>
                <a:pt x="3780" y="360"/>
              </a:lnTo>
              <a:lnTo>
                <a:pt x="3420" y="0"/>
              </a:lnTo>
              <a:lnTo>
                <a:pt x="360" y="0"/>
              </a:lnTo>
              <a:lnTo>
                <a:pt x="0" y="360"/>
              </a:lnTo>
              <a:close/>
            </a:path>
          </a:pathLst>
        </a:custGeom>
        <a:solidFill>
          <a:srgbClr val="B8B8B8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469900</xdr:colOff>
      <xdr:row>14</xdr:row>
      <xdr:rowOff>304800</xdr:rowOff>
    </xdr:from>
    <xdr:to>
      <xdr:col>4</xdr:col>
      <xdr:colOff>431800</xdr:colOff>
      <xdr:row>14</xdr:row>
      <xdr:rowOff>304800</xdr:rowOff>
    </xdr:to>
    <xdr:sp macro="" textlink="">
      <xdr:nvSpPr>
        <xdr:cNvPr id="3" name="Line 18"/>
        <xdr:cNvSpPr>
          <a:spLocks noChangeShapeType="1"/>
        </xdr:cNvSpPr>
      </xdr:nvSpPr>
      <xdr:spPr bwMode="auto">
        <a:xfrm>
          <a:off x="2216150" y="323215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273050</xdr:colOff>
      <xdr:row>14</xdr:row>
      <xdr:rowOff>152400</xdr:rowOff>
    </xdr:from>
    <xdr:to>
      <xdr:col>2</xdr:col>
      <xdr:colOff>673100</xdr:colOff>
      <xdr:row>16</xdr:row>
      <xdr:rowOff>0</xdr:rowOff>
    </xdr:to>
    <xdr:sp macro="" textlink="">
      <xdr:nvSpPr>
        <xdr:cNvPr id="4" name="Line 20"/>
        <xdr:cNvSpPr>
          <a:spLocks noChangeShapeType="1"/>
        </xdr:cNvSpPr>
      </xdr:nvSpPr>
      <xdr:spPr bwMode="auto">
        <a:xfrm>
          <a:off x="2019300" y="307975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14</xdr:row>
      <xdr:rowOff>184150</xdr:rowOff>
    </xdr:from>
    <xdr:to>
      <xdr:col>4</xdr:col>
      <xdr:colOff>590550</xdr:colOff>
      <xdr:row>16</xdr:row>
      <xdr:rowOff>31750</xdr:rowOff>
    </xdr:to>
    <xdr:sp macro="" textlink="">
      <xdr:nvSpPr>
        <xdr:cNvPr id="5" name="Line 21"/>
        <xdr:cNvSpPr>
          <a:spLocks noChangeShapeType="1"/>
        </xdr:cNvSpPr>
      </xdr:nvSpPr>
      <xdr:spPr bwMode="auto">
        <a:xfrm flipH="1">
          <a:off x="3536950" y="311150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679793</xdr:colOff>
      <xdr:row>15</xdr:row>
      <xdr:rowOff>329814</xdr:rowOff>
    </xdr:from>
    <xdr:to>
      <xdr:col>2</xdr:col>
      <xdr:colOff>688975</xdr:colOff>
      <xdr:row>17</xdr:row>
      <xdr:rowOff>0</xdr:rowOff>
    </xdr:to>
    <xdr:cxnSp macro="">
      <xdr:nvCxnSpPr>
        <xdr:cNvPr id="6" name="Connecteur droit 5"/>
        <xdr:cNvCxnSpPr/>
      </xdr:nvCxnSpPr>
      <xdr:spPr>
        <a:xfrm rot="10800000" flipH="1" flipV="1">
          <a:off x="2426043" y="364451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15</xdr:row>
      <xdr:rowOff>342514</xdr:rowOff>
    </xdr:from>
    <xdr:to>
      <xdr:col>4</xdr:col>
      <xdr:colOff>225425</xdr:colOff>
      <xdr:row>17</xdr:row>
      <xdr:rowOff>102</xdr:rowOff>
    </xdr:to>
    <xdr:cxnSp macro="">
      <xdr:nvCxnSpPr>
        <xdr:cNvPr id="7" name="Connecteur droit 6"/>
        <xdr:cNvCxnSpPr/>
      </xdr:nvCxnSpPr>
      <xdr:spPr>
        <a:xfrm>
          <a:off x="3567517" y="365721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16</xdr:row>
      <xdr:rowOff>282046</xdr:rowOff>
    </xdr:from>
    <xdr:to>
      <xdr:col>4</xdr:col>
      <xdr:colOff>227247</xdr:colOff>
      <xdr:row>16</xdr:row>
      <xdr:rowOff>283634</xdr:rowOff>
    </xdr:to>
    <xdr:cxnSp macro="">
      <xdr:nvCxnSpPr>
        <xdr:cNvPr id="8" name="Connecteur droit avec flèche 7"/>
        <xdr:cNvCxnSpPr/>
      </xdr:nvCxnSpPr>
      <xdr:spPr>
        <a:xfrm>
          <a:off x="2422276" y="398409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649287</xdr:colOff>
      <xdr:row>13</xdr:row>
      <xdr:rowOff>405606</xdr:rowOff>
    </xdr:from>
    <xdr:to>
      <xdr:col>6</xdr:col>
      <xdr:colOff>17180</xdr:colOff>
      <xdr:row>16</xdr:row>
      <xdr:rowOff>333362</xdr:rowOff>
    </xdr:to>
    <xdr:sp macro="" textlink="">
      <xdr:nvSpPr>
        <xdr:cNvPr id="9" name="Rectangle 8"/>
        <xdr:cNvSpPr/>
      </xdr:nvSpPr>
      <xdr:spPr>
        <a:xfrm>
          <a:off x="4795837" y="2894806"/>
          <a:ext cx="167993" cy="1140606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5</xdr:col>
      <xdr:colOff>659209</xdr:colOff>
      <xdr:row>16</xdr:row>
      <xdr:rowOff>182168</xdr:rowOff>
    </xdr:from>
    <xdr:to>
      <xdr:col>7</xdr:col>
      <xdr:colOff>259159</xdr:colOff>
      <xdr:row>16</xdr:row>
      <xdr:rowOff>336949</xdr:rowOff>
    </xdr:to>
    <xdr:sp macro="" textlink="">
      <xdr:nvSpPr>
        <xdr:cNvPr id="10" name="Rectangle 9"/>
        <xdr:cNvSpPr/>
      </xdr:nvSpPr>
      <xdr:spPr>
        <a:xfrm rot="5400000">
          <a:off x="5328443" y="3361534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 editAs="oneCell">
    <xdr:from>
      <xdr:col>2</xdr:col>
      <xdr:colOff>647700</xdr:colOff>
      <xdr:row>13</xdr:row>
      <xdr:rowOff>298450</xdr:rowOff>
    </xdr:from>
    <xdr:to>
      <xdr:col>3</xdr:col>
      <xdr:colOff>50800</xdr:colOff>
      <xdr:row>15</xdr:row>
      <xdr:rowOff>44450</xdr:rowOff>
    </xdr:to>
    <xdr:pic>
      <xdr:nvPicPr>
        <xdr:cNvPr id="11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297180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</xdr:row>
      <xdr:rowOff>285750</xdr:rowOff>
    </xdr:from>
    <xdr:to>
      <xdr:col>4</xdr:col>
      <xdr:colOff>190500</xdr:colOff>
      <xdr:row>15</xdr:row>
      <xdr:rowOff>38100</xdr:rowOff>
    </xdr:to>
    <xdr:pic>
      <xdr:nvPicPr>
        <xdr:cNvPr id="12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296862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628650</xdr:colOff>
      <xdr:row>15</xdr:row>
      <xdr:rowOff>57150</xdr:rowOff>
    </xdr:from>
    <xdr:to>
      <xdr:col>4</xdr:col>
      <xdr:colOff>31750</xdr:colOff>
      <xdr:row>15</xdr:row>
      <xdr:rowOff>228600</xdr:rowOff>
    </xdr:to>
    <xdr:sp macro="" textlink="">
      <xdr:nvSpPr>
        <xdr:cNvPr id="13" name="AutoShape 23"/>
        <xdr:cNvSpPr>
          <a:spLocks noChangeArrowheads="1"/>
        </xdr:cNvSpPr>
      </xdr:nvSpPr>
      <xdr:spPr bwMode="auto">
        <a:xfrm>
          <a:off x="3175000" y="337185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762000</xdr:colOff>
      <xdr:row>15</xdr:row>
      <xdr:rowOff>44450</xdr:rowOff>
    </xdr:from>
    <xdr:to>
      <xdr:col>3</xdr:col>
      <xdr:colOff>158750</xdr:colOff>
      <xdr:row>15</xdr:row>
      <xdr:rowOff>209550</xdr:rowOff>
    </xdr:to>
    <xdr:sp macro="" textlink="">
      <xdr:nvSpPr>
        <xdr:cNvPr id="14" name="AutoShape 23"/>
        <xdr:cNvSpPr>
          <a:spLocks noChangeArrowheads="1"/>
        </xdr:cNvSpPr>
      </xdr:nvSpPr>
      <xdr:spPr bwMode="auto">
        <a:xfrm>
          <a:off x="2508250" y="335915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31750</xdr:colOff>
      <xdr:row>14</xdr:row>
      <xdr:rowOff>247650</xdr:rowOff>
    </xdr:from>
    <xdr:to>
      <xdr:col>7</xdr:col>
      <xdr:colOff>82550</xdr:colOff>
      <xdr:row>16</xdr:row>
      <xdr:rowOff>184150</xdr:rowOff>
    </xdr:to>
    <xdr:pic>
      <xdr:nvPicPr>
        <xdr:cNvPr id="1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978400" y="3175000"/>
          <a:ext cx="850900" cy="71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292100</xdr:colOff>
      <xdr:row>15</xdr:row>
      <xdr:rowOff>6350</xdr:rowOff>
    </xdr:from>
    <xdr:to>
      <xdr:col>7</xdr:col>
      <xdr:colOff>749300</xdr:colOff>
      <xdr:row>15</xdr:row>
      <xdr:rowOff>190500</xdr:rowOff>
    </xdr:to>
    <xdr:grpSp>
      <xdr:nvGrpSpPr>
        <xdr:cNvPr id="16" name="Group 32"/>
        <xdr:cNvGrpSpPr>
          <a:grpSpLocks/>
        </xdr:cNvGrpSpPr>
      </xdr:nvGrpSpPr>
      <xdr:grpSpPr bwMode="auto">
        <a:xfrm>
          <a:off x="6038850" y="3321050"/>
          <a:ext cx="457200" cy="184150"/>
          <a:chOff x="836" y="332"/>
          <a:chExt cx="80" cy="15"/>
        </a:xfrm>
      </xdr:grpSpPr>
      <xdr:sp macro="" textlink="">
        <xdr:nvSpPr>
          <xdr:cNvPr id="17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152400</xdr:colOff>
      <xdr:row>15</xdr:row>
      <xdr:rowOff>234950</xdr:rowOff>
    </xdr:from>
    <xdr:to>
      <xdr:col>7</xdr:col>
      <xdr:colOff>38100</xdr:colOff>
      <xdr:row>16</xdr:row>
      <xdr:rowOff>171450</xdr:rowOff>
    </xdr:to>
    <xdr:sp macro="" textlink="">
      <xdr:nvSpPr>
        <xdr:cNvPr id="20" name="Rectangle 31" descr="Chêne"/>
        <xdr:cNvSpPr>
          <a:spLocks noChangeArrowheads="1"/>
        </xdr:cNvSpPr>
      </xdr:nvSpPr>
      <xdr:spPr bwMode="auto">
        <a:xfrm>
          <a:off x="5099050" y="3549650"/>
          <a:ext cx="685800" cy="3238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69850</xdr:colOff>
      <xdr:row>14</xdr:row>
      <xdr:rowOff>311150</xdr:rowOff>
    </xdr:from>
    <xdr:to>
      <xdr:col>7</xdr:col>
      <xdr:colOff>228600</xdr:colOff>
      <xdr:row>16</xdr:row>
      <xdr:rowOff>184150</xdr:rowOff>
    </xdr:to>
    <xdr:sp macro="" textlink="">
      <xdr:nvSpPr>
        <xdr:cNvPr id="21" name="Rectangle 31" descr="Chêne"/>
        <xdr:cNvSpPr>
          <a:spLocks noChangeArrowheads="1"/>
        </xdr:cNvSpPr>
      </xdr:nvSpPr>
      <xdr:spPr bwMode="auto">
        <a:xfrm rot="5400000">
          <a:off x="5572125" y="3482975"/>
          <a:ext cx="64770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101600</xdr:colOff>
      <xdr:row>14</xdr:row>
      <xdr:rowOff>82550</xdr:rowOff>
    </xdr:from>
    <xdr:to>
      <xdr:col>6</xdr:col>
      <xdr:colOff>781050</xdr:colOff>
      <xdr:row>14</xdr:row>
      <xdr:rowOff>234950</xdr:rowOff>
    </xdr:to>
    <xdr:sp macro="" textlink="">
      <xdr:nvSpPr>
        <xdr:cNvPr id="22" name="Rectangle 31" descr="Chêne"/>
        <xdr:cNvSpPr>
          <a:spLocks noChangeArrowheads="1"/>
        </xdr:cNvSpPr>
      </xdr:nvSpPr>
      <xdr:spPr bwMode="auto">
        <a:xfrm rot="10800000">
          <a:off x="5048250" y="3009900"/>
          <a:ext cx="679450" cy="15240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381000</xdr:colOff>
      <xdr:row>13</xdr:row>
      <xdr:rowOff>50800</xdr:rowOff>
    </xdr:from>
    <xdr:to>
      <xdr:col>6</xdr:col>
      <xdr:colOff>520700</xdr:colOff>
      <xdr:row>14</xdr:row>
      <xdr:rowOff>31750</xdr:rowOff>
    </xdr:to>
    <xdr:grpSp>
      <xdr:nvGrpSpPr>
        <xdr:cNvPr id="23" name="Group 32"/>
        <xdr:cNvGrpSpPr>
          <a:grpSpLocks/>
        </xdr:cNvGrpSpPr>
      </xdr:nvGrpSpPr>
      <xdr:grpSpPr bwMode="auto">
        <a:xfrm rot="-5400000">
          <a:off x="5187950" y="2679700"/>
          <a:ext cx="419100" cy="139700"/>
          <a:chOff x="836" y="332"/>
          <a:chExt cx="80" cy="15"/>
        </a:xfrm>
      </xdr:grpSpPr>
      <xdr:sp macro="" textlink="">
        <xdr:nvSpPr>
          <xdr:cNvPr id="24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538957</xdr:colOff>
      <xdr:row>14</xdr:row>
      <xdr:rowOff>267493</xdr:rowOff>
    </xdr:from>
    <xdr:to>
      <xdr:col>5</xdr:col>
      <xdr:colOff>540545</xdr:colOff>
      <xdr:row>16</xdr:row>
      <xdr:rowOff>156398</xdr:rowOff>
    </xdr:to>
    <xdr:cxnSp macro="">
      <xdr:nvCxnSpPr>
        <xdr:cNvPr id="27" name="Connecteur droit avec flèche 26"/>
        <xdr:cNvCxnSpPr/>
      </xdr:nvCxnSpPr>
      <xdr:spPr>
        <a:xfrm rot="5400000">
          <a:off x="4354498" y="3525852"/>
          <a:ext cx="66360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14</xdr:row>
      <xdr:rowOff>257175</xdr:rowOff>
    </xdr:from>
    <xdr:to>
      <xdr:col>5</xdr:col>
      <xdr:colOff>746125</xdr:colOff>
      <xdr:row>14</xdr:row>
      <xdr:rowOff>257175</xdr:rowOff>
    </xdr:to>
    <xdr:cxnSp macro="">
      <xdr:nvCxnSpPr>
        <xdr:cNvPr id="28" name="Connecteur droit 27"/>
        <xdr:cNvCxnSpPr/>
      </xdr:nvCxnSpPr>
      <xdr:spPr>
        <a:xfrm rot="10800000">
          <a:off x="4594225" y="3184525"/>
          <a:ext cx="298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482600</xdr:colOff>
      <xdr:row>16</xdr:row>
      <xdr:rowOff>171451</xdr:rowOff>
    </xdr:from>
    <xdr:to>
      <xdr:col>5</xdr:col>
      <xdr:colOff>668583</xdr:colOff>
      <xdr:row>16</xdr:row>
      <xdr:rowOff>173836</xdr:rowOff>
    </xdr:to>
    <xdr:cxnSp macro="">
      <xdr:nvCxnSpPr>
        <xdr:cNvPr id="29" name="Connecteur droit 28"/>
        <xdr:cNvCxnSpPr/>
      </xdr:nvCxnSpPr>
      <xdr:spPr>
        <a:xfrm rot="10800000">
          <a:off x="4629150" y="3873501"/>
          <a:ext cx="185983" cy="23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20</xdr:row>
      <xdr:rowOff>31750</xdr:rowOff>
    </xdr:from>
    <xdr:to>
      <xdr:col>4</xdr:col>
      <xdr:colOff>431800</xdr:colOff>
      <xdr:row>20</xdr:row>
      <xdr:rowOff>247650</xdr:rowOff>
    </xdr:to>
    <xdr:sp macro="" textlink="">
      <xdr:nvSpPr>
        <xdr:cNvPr id="30" name="Freeform 17"/>
        <xdr:cNvSpPr>
          <a:spLocks/>
        </xdr:cNvSpPr>
      </xdr:nvSpPr>
      <xdr:spPr bwMode="auto">
        <a:xfrm flipV="1">
          <a:off x="2203450" y="5041900"/>
          <a:ext cx="1574800" cy="215900"/>
        </a:xfrm>
        <a:custGeom>
          <a:avLst/>
          <a:gdLst>
            <a:gd name="T0" fmla="*/ 0 w 3780"/>
            <a:gd name="T1" fmla="*/ 2147483647 h 360"/>
            <a:gd name="T2" fmla="*/ 2147483647 w 3780"/>
            <a:gd name="T3" fmla="*/ 2147483647 h 360"/>
            <a:gd name="T4" fmla="*/ 2147483647 w 3780"/>
            <a:gd name="T5" fmla="*/ 0 h 360"/>
            <a:gd name="T6" fmla="*/ 2147483647 w 3780"/>
            <a:gd name="T7" fmla="*/ 0 h 360"/>
            <a:gd name="T8" fmla="*/ 0 w 3780"/>
            <a:gd name="T9" fmla="*/ 2147483647 h 3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780"/>
            <a:gd name="T16" fmla="*/ 0 h 360"/>
            <a:gd name="T17" fmla="*/ 3780 w 3780"/>
            <a:gd name="T18" fmla="*/ 360 h 3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780" h="360">
              <a:moveTo>
                <a:pt x="0" y="360"/>
              </a:moveTo>
              <a:lnTo>
                <a:pt x="3780" y="360"/>
              </a:lnTo>
              <a:lnTo>
                <a:pt x="3420" y="0"/>
              </a:lnTo>
              <a:lnTo>
                <a:pt x="360" y="0"/>
              </a:lnTo>
              <a:lnTo>
                <a:pt x="0" y="360"/>
              </a:lnTo>
              <a:close/>
            </a:path>
          </a:pathLst>
        </a:custGeom>
        <a:solidFill>
          <a:srgbClr val="B8B8B8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469900</xdr:colOff>
      <xdr:row>19</xdr:row>
      <xdr:rowOff>304800</xdr:rowOff>
    </xdr:from>
    <xdr:to>
      <xdr:col>4</xdr:col>
      <xdr:colOff>431800</xdr:colOff>
      <xdr:row>19</xdr:row>
      <xdr:rowOff>304800</xdr:rowOff>
    </xdr:to>
    <xdr:sp macro="" textlink="">
      <xdr:nvSpPr>
        <xdr:cNvPr id="31" name="Line 18"/>
        <xdr:cNvSpPr>
          <a:spLocks noChangeShapeType="1"/>
        </xdr:cNvSpPr>
      </xdr:nvSpPr>
      <xdr:spPr bwMode="auto">
        <a:xfrm>
          <a:off x="2216150" y="492760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273050</xdr:colOff>
      <xdr:row>19</xdr:row>
      <xdr:rowOff>152400</xdr:rowOff>
    </xdr:from>
    <xdr:to>
      <xdr:col>2</xdr:col>
      <xdr:colOff>673100</xdr:colOff>
      <xdr:row>21</xdr:row>
      <xdr:rowOff>0</xdr:rowOff>
    </xdr:to>
    <xdr:sp macro="" textlink="">
      <xdr:nvSpPr>
        <xdr:cNvPr id="32" name="Line 20"/>
        <xdr:cNvSpPr>
          <a:spLocks noChangeShapeType="1"/>
        </xdr:cNvSpPr>
      </xdr:nvSpPr>
      <xdr:spPr bwMode="auto">
        <a:xfrm>
          <a:off x="2019300" y="477520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19</xdr:row>
      <xdr:rowOff>184150</xdr:rowOff>
    </xdr:from>
    <xdr:to>
      <xdr:col>4</xdr:col>
      <xdr:colOff>590550</xdr:colOff>
      <xdr:row>21</xdr:row>
      <xdr:rowOff>31750</xdr:rowOff>
    </xdr:to>
    <xdr:sp macro="" textlink="">
      <xdr:nvSpPr>
        <xdr:cNvPr id="33" name="Line 21"/>
        <xdr:cNvSpPr>
          <a:spLocks noChangeShapeType="1"/>
        </xdr:cNvSpPr>
      </xdr:nvSpPr>
      <xdr:spPr bwMode="auto">
        <a:xfrm flipH="1">
          <a:off x="3536950" y="480695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679793</xdr:colOff>
      <xdr:row>20</xdr:row>
      <xdr:rowOff>329814</xdr:rowOff>
    </xdr:from>
    <xdr:to>
      <xdr:col>2</xdr:col>
      <xdr:colOff>688975</xdr:colOff>
      <xdr:row>22</xdr:row>
      <xdr:rowOff>0</xdr:rowOff>
    </xdr:to>
    <xdr:cxnSp macro="">
      <xdr:nvCxnSpPr>
        <xdr:cNvPr id="34" name="Connecteur droit 33"/>
        <xdr:cNvCxnSpPr/>
      </xdr:nvCxnSpPr>
      <xdr:spPr>
        <a:xfrm rot="10800000" flipH="1" flipV="1">
          <a:off x="2426043" y="533996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20</xdr:row>
      <xdr:rowOff>342514</xdr:rowOff>
    </xdr:from>
    <xdr:to>
      <xdr:col>4</xdr:col>
      <xdr:colOff>225425</xdr:colOff>
      <xdr:row>22</xdr:row>
      <xdr:rowOff>102</xdr:rowOff>
    </xdr:to>
    <xdr:cxnSp macro="">
      <xdr:nvCxnSpPr>
        <xdr:cNvPr id="35" name="Connecteur droit 34"/>
        <xdr:cNvCxnSpPr/>
      </xdr:nvCxnSpPr>
      <xdr:spPr>
        <a:xfrm>
          <a:off x="3567517" y="535266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21</xdr:row>
      <xdr:rowOff>282046</xdr:rowOff>
    </xdr:from>
    <xdr:to>
      <xdr:col>4</xdr:col>
      <xdr:colOff>227247</xdr:colOff>
      <xdr:row>21</xdr:row>
      <xdr:rowOff>283634</xdr:rowOff>
    </xdr:to>
    <xdr:cxnSp macro="">
      <xdr:nvCxnSpPr>
        <xdr:cNvPr id="36" name="Connecteur droit avec flèche 35"/>
        <xdr:cNvCxnSpPr/>
      </xdr:nvCxnSpPr>
      <xdr:spPr>
        <a:xfrm>
          <a:off x="2422276" y="567954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649287</xdr:colOff>
      <xdr:row>18</xdr:row>
      <xdr:rowOff>405606</xdr:rowOff>
    </xdr:from>
    <xdr:to>
      <xdr:col>6</xdr:col>
      <xdr:colOff>17180</xdr:colOff>
      <xdr:row>21</xdr:row>
      <xdr:rowOff>333362</xdr:rowOff>
    </xdr:to>
    <xdr:sp macro="" textlink="">
      <xdr:nvSpPr>
        <xdr:cNvPr id="37" name="Rectangle 36"/>
        <xdr:cNvSpPr/>
      </xdr:nvSpPr>
      <xdr:spPr>
        <a:xfrm>
          <a:off x="4795837" y="4590256"/>
          <a:ext cx="167993" cy="1140606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 editAs="oneCell">
    <xdr:from>
      <xdr:col>2</xdr:col>
      <xdr:colOff>647700</xdr:colOff>
      <xdr:row>18</xdr:row>
      <xdr:rowOff>298450</xdr:rowOff>
    </xdr:from>
    <xdr:to>
      <xdr:col>3</xdr:col>
      <xdr:colOff>50800</xdr:colOff>
      <xdr:row>20</xdr:row>
      <xdr:rowOff>44450</xdr:rowOff>
    </xdr:to>
    <xdr:pic>
      <xdr:nvPicPr>
        <xdr:cNvPr id="3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466725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285750</xdr:rowOff>
    </xdr:from>
    <xdr:to>
      <xdr:col>4</xdr:col>
      <xdr:colOff>190500</xdr:colOff>
      <xdr:row>20</xdr:row>
      <xdr:rowOff>38100</xdr:rowOff>
    </xdr:to>
    <xdr:pic>
      <xdr:nvPicPr>
        <xdr:cNvPr id="39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466407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628650</xdr:colOff>
      <xdr:row>20</xdr:row>
      <xdr:rowOff>57150</xdr:rowOff>
    </xdr:from>
    <xdr:to>
      <xdr:col>4</xdr:col>
      <xdr:colOff>31750</xdr:colOff>
      <xdr:row>20</xdr:row>
      <xdr:rowOff>228600</xdr:rowOff>
    </xdr:to>
    <xdr:sp macro="" textlink="">
      <xdr:nvSpPr>
        <xdr:cNvPr id="40" name="AutoShape 23"/>
        <xdr:cNvSpPr>
          <a:spLocks noChangeArrowheads="1"/>
        </xdr:cNvSpPr>
      </xdr:nvSpPr>
      <xdr:spPr bwMode="auto">
        <a:xfrm>
          <a:off x="3175000" y="506730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762000</xdr:colOff>
      <xdr:row>20</xdr:row>
      <xdr:rowOff>44450</xdr:rowOff>
    </xdr:from>
    <xdr:to>
      <xdr:col>3</xdr:col>
      <xdr:colOff>158750</xdr:colOff>
      <xdr:row>20</xdr:row>
      <xdr:rowOff>209550</xdr:rowOff>
    </xdr:to>
    <xdr:sp macro="" textlink="">
      <xdr:nvSpPr>
        <xdr:cNvPr id="41" name="AutoShape 23"/>
        <xdr:cNvSpPr>
          <a:spLocks noChangeArrowheads="1"/>
        </xdr:cNvSpPr>
      </xdr:nvSpPr>
      <xdr:spPr bwMode="auto">
        <a:xfrm>
          <a:off x="2508250" y="505460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31750</xdr:colOff>
      <xdr:row>19</xdr:row>
      <xdr:rowOff>247650</xdr:rowOff>
    </xdr:from>
    <xdr:to>
      <xdr:col>7</xdr:col>
      <xdr:colOff>82550</xdr:colOff>
      <xdr:row>21</xdr:row>
      <xdr:rowOff>184150</xdr:rowOff>
    </xdr:to>
    <xdr:pic>
      <xdr:nvPicPr>
        <xdr:cNvPr id="4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978400" y="4870450"/>
          <a:ext cx="850900" cy="71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292100</xdr:colOff>
      <xdr:row>20</xdr:row>
      <xdr:rowOff>6350</xdr:rowOff>
    </xdr:from>
    <xdr:to>
      <xdr:col>7</xdr:col>
      <xdr:colOff>749300</xdr:colOff>
      <xdr:row>20</xdr:row>
      <xdr:rowOff>190500</xdr:rowOff>
    </xdr:to>
    <xdr:grpSp>
      <xdr:nvGrpSpPr>
        <xdr:cNvPr id="43" name="Group 32"/>
        <xdr:cNvGrpSpPr>
          <a:grpSpLocks/>
        </xdr:cNvGrpSpPr>
      </xdr:nvGrpSpPr>
      <xdr:grpSpPr bwMode="auto">
        <a:xfrm>
          <a:off x="6038850" y="5016500"/>
          <a:ext cx="457200" cy="184150"/>
          <a:chOff x="836" y="332"/>
          <a:chExt cx="80" cy="15"/>
        </a:xfrm>
      </xdr:grpSpPr>
      <xdr:sp macro="" textlink="">
        <xdr:nvSpPr>
          <xdr:cNvPr id="44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152400</xdr:colOff>
      <xdr:row>20</xdr:row>
      <xdr:rowOff>234950</xdr:rowOff>
    </xdr:from>
    <xdr:to>
      <xdr:col>7</xdr:col>
      <xdr:colOff>38100</xdr:colOff>
      <xdr:row>21</xdr:row>
      <xdr:rowOff>171450</xdr:rowOff>
    </xdr:to>
    <xdr:sp macro="" textlink="">
      <xdr:nvSpPr>
        <xdr:cNvPr id="47" name="Rectangle 31" descr="Chêne"/>
        <xdr:cNvSpPr>
          <a:spLocks noChangeArrowheads="1"/>
        </xdr:cNvSpPr>
      </xdr:nvSpPr>
      <xdr:spPr bwMode="auto">
        <a:xfrm>
          <a:off x="5099050" y="5245100"/>
          <a:ext cx="685800" cy="3238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69850</xdr:colOff>
      <xdr:row>19</xdr:row>
      <xdr:rowOff>311150</xdr:rowOff>
    </xdr:from>
    <xdr:to>
      <xdr:col>7</xdr:col>
      <xdr:colOff>228600</xdr:colOff>
      <xdr:row>21</xdr:row>
      <xdr:rowOff>184150</xdr:rowOff>
    </xdr:to>
    <xdr:sp macro="" textlink="">
      <xdr:nvSpPr>
        <xdr:cNvPr id="48" name="Rectangle 31" descr="Chêne"/>
        <xdr:cNvSpPr>
          <a:spLocks noChangeArrowheads="1"/>
        </xdr:cNvSpPr>
      </xdr:nvSpPr>
      <xdr:spPr bwMode="auto">
        <a:xfrm rot="5400000">
          <a:off x="5572125" y="5178425"/>
          <a:ext cx="64770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101600</xdr:colOff>
      <xdr:row>19</xdr:row>
      <xdr:rowOff>82550</xdr:rowOff>
    </xdr:from>
    <xdr:to>
      <xdr:col>6</xdr:col>
      <xdr:colOff>781050</xdr:colOff>
      <xdr:row>19</xdr:row>
      <xdr:rowOff>234950</xdr:rowOff>
    </xdr:to>
    <xdr:sp macro="" textlink="">
      <xdr:nvSpPr>
        <xdr:cNvPr id="49" name="Rectangle 31" descr="Chêne"/>
        <xdr:cNvSpPr>
          <a:spLocks noChangeArrowheads="1"/>
        </xdr:cNvSpPr>
      </xdr:nvSpPr>
      <xdr:spPr bwMode="auto">
        <a:xfrm rot="10800000">
          <a:off x="5048250" y="4705350"/>
          <a:ext cx="679450" cy="15240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381000</xdr:colOff>
      <xdr:row>18</xdr:row>
      <xdr:rowOff>50800</xdr:rowOff>
    </xdr:from>
    <xdr:to>
      <xdr:col>6</xdr:col>
      <xdr:colOff>520700</xdr:colOff>
      <xdr:row>19</xdr:row>
      <xdr:rowOff>31750</xdr:rowOff>
    </xdr:to>
    <xdr:grpSp>
      <xdr:nvGrpSpPr>
        <xdr:cNvPr id="50" name="Group 32"/>
        <xdr:cNvGrpSpPr>
          <a:grpSpLocks/>
        </xdr:cNvGrpSpPr>
      </xdr:nvGrpSpPr>
      <xdr:grpSpPr bwMode="auto">
        <a:xfrm rot="-5400000">
          <a:off x="5187950" y="4375150"/>
          <a:ext cx="419100" cy="139700"/>
          <a:chOff x="836" y="332"/>
          <a:chExt cx="80" cy="15"/>
        </a:xfrm>
      </xdr:grpSpPr>
      <xdr:sp macro="" textlink="">
        <xdr:nvSpPr>
          <xdr:cNvPr id="51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2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538957</xdr:colOff>
      <xdr:row>19</xdr:row>
      <xdr:rowOff>267493</xdr:rowOff>
    </xdr:from>
    <xdr:to>
      <xdr:col>5</xdr:col>
      <xdr:colOff>540545</xdr:colOff>
      <xdr:row>21</xdr:row>
      <xdr:rowOff>156398</xdr:rowOff>
    </xdr:to>
    <xdr:cxnSp macro="">
      <xdr:nvCxnSpPr>
        <xdr:cNvPr id="54" name="Connecteur droit avec flèche 53"/>
        <xdr:cNvCxnSpPr/>
      </xdr:nvCxnSpPr>
      <xdr:spPr>
        <a:xfrm rot="5400000">
          <a:off x="4354498" y="5221302"/>
          <a:ext cx="66360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19</xdr:row>
      <xdr:rowOff>257175</xdr:rowOff>
    </xdr:from>
    <xdr:to>
      <xdr:col>5</xdr:col>
      <xdr:colOff>746125</xdr:colOff>
      <xdr:row>19</xdr:row>
      <xdr:rowOff>257175</xdr:rowOff>
    </xdr:to>
    <xdr:cxnSp macro="">
      <xdr:nvCxnSpPr>
        <xdr:cNvPr id="55" name="Connecteur droit 54"/>
        <xdr:cNvCxnSpPr/>
      </xdr:nvCxnSpPr>
      <xdr:spPr>
        <a:xfrm rot="10800000">
          <a:off x="4594225" y="4879975"/>
          <a:ext cx="298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482600</xdr:colOff>
      <xdr:row>21</xdr:row>
      <xdr:rowOff>171451</xdr:rowOff>
    </xdr:from>
    <xdr:to>
      <xdr:col>5</xdr:col>
      <xdr:colOff>668583</xdr:colOff>
      <xdr:row>21</xdr:row>
      <xdr:rowOff>173836</xdr:rowOff>
    </xdr:to>
    <xdr:cxnSp macro="">
      <xdr:nvCxnSpPr>
        <xdr:cNvPr id="56" name="Connecteur droit 55"/>
        <xdr:cNvCxnSpPr/>
      </xdr:nvCxnSpPr>
      <xdr:spPr>
        <a:xfrm rot="10800000">
          <a:off x="4629150" y="5568951"/>
          <a:ext cx="185983" cy="23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659209</xdr:colOff>
      <xdr:row>21</xdr:row>
      <xdr:rowOff>182169</xdr:rowOff>
    </xdr:from>
    <xdr:to>
      <xdr:col>7</xdr:col>
      <xdr:colOff>259159</xdr:colOff>
      <xdr:row>21</xdr:row>
      <xdr:rowOff>336950</xdr:rowOff>
    </xdr:to>
    <xdr:sp macro="" textlink="">
      <xdr:nvSpPr>
        <xdr:cNvPr id="57" name="Rectangle 56"/>
        <xdr:cNvSpPr/>
      </xdr:nvSpPr>
      <xdr:spPr>
        <a:xfrm rot="5400000">
          <a:off x="5328443" y="5056985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 editAs="oneCell">
    <xdr:from>
      <xdr:col>10</xdr:col>
      <xdr:colOff>88900</xdr:colOff>
      <xdr:row>15</xdr:row>
      <xdr:rowOff>133350</xdr:rowOff>
    </xdr:from>
    <xdr:to>
      <xdr:col>10</xdr:col>
      <xdr:colOff>730250</xdr:colOff>
      <xdr:row>16</xdr:row>
      <xdr:rowOff>222250</xdr:rowOff>
    </xdr:to>
    <xdr:pic>
      <xdr:nvPicPr>
        <xdr:cNvPr id="58" name="Image 71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35950" y="344805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20</xdr:row>
      <xdr:rowOff>120650</xdr:rowOff>
    </xdr:from>
    <xdr:to>
      <xdr:col>11</xdr:col>
      <xdr:colOff>0</xdr:colOff>
      <xdr:row>21</xdr:row>
      <xdr:rowOff>209550</xdr:rowOff>
    </xdr:to>
    <xdr:pic>
      <xdr:nvPicPr>
        <xdr:cNvPr id="59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51308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82550</xdr:colOff>
      <xdr:row>43</xdr:row>
      <xdr:rowOff>323850</xdr:rowOff>
    </xdr:from>
    <xdr:to>
      <xdr:col>9</xdr:col>
      <xdr:colOff>730250</xdr:colOff>
      <xdr:row>46</xdr:row>
      <xdr:rowOff>31750</xdr:rowOff>
    </xdr:to>
    <xdr:pic>
      <xdr:nvPicPr>
        <xdr:cNvPr id="60" name="Image 102" descr="Perfopack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29400" y="11290300"/>
          <a:ext cx="144780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311150</xdr:colOff>
      <xdr:row>18</xdr:row>
      <xdr:rowOff>76200</xdr:rowOff>
    </xdr:from>
    <xdr:to>
      <xdr:col>9</xdr:col>
      <xdr:colOff>501650</xdr:colOff>
      <xdr:row>21</xdr:row>
      <xdr:rowOff>260350</xdr:rowOff>
    </xdr:to>
    <xdr:pic>
      <xdr:nvPicPr>
        <xdr:cNvPr id="61" name="Image 103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58000" y="42608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317500</xdr:colOff>
      <xdr:row>13</xdr:row>
      <xdr:rowOff>82550</xdr:rowOff>
    </xdr:from>
    <xdr:to>
      <xdr:col>9</xdr:col>
      <xdr:colOff>508000</xdr:colOff>
      <xdr:row>16</xdr:row>
      <xdr:rowOff>266700</xdr:rowOff>
    </xdr:to>
    <xdr:pic>
      <xdr:nvPicPr>
        <xdr:cNvPr id="62" name="Image 104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64350" y="25717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330200</xdr:colOff>
      <xdr:row>43</xdr:row>
      <xdr:rowOff>355600</xdr:rowOff>
    </xdr:from>
    <xdr:to>
      <xdr:col>4</xdr:col>
      <xdr:colOff>171450</xdr:colOff>
      <xdr:row>46</xdr:row>
      <xdr:rowOff>323850</xdr:rowOff>
    </xdr:to>
    <xdr:pic>
      <xdr:nvPicPr>
        <xdr:cNvPr id="63" name="Picture 1136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076450" y="11322050"/>
          <a:ext cx="14414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412750</xdr:colOff>
      <xdr:row>43</xdr:row>
      <xdr:rowOff>355600</xdr:rowOff>
    </xdr:from>
    <xdr:to>
      <xdr:col>5</xdr:col>
      <xdr:colOff>717550</xdr:colOff>
      <xdr:row>46</xdr:row>
      <xdr:rowOff>342900</xdr:rowOff>
    </xdr:to>
    <xdr:pic>
      <xdr:nvPicPr>
        <xdr:cNvPr id="64" name="Picture 1137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759200" y="11322050"/>
          <a:ext cx="1104900" cy="1200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273050</xdr:colOff>
      <xdr:row>43</xdr:row>
      <xdr:rowOff>317500</xdr:rowOff>
    </xdr:from>
    <xdr:to>
      <xdr:col>7</xdr:col>
      <xdr:colOff>552450</xdr:colOff>
      <xdr:row>46</xdr:row>
      <xdr:rowOff>374650</xdr:rowOff>
    </xdr:to>
    <xdr:pic>
      <xdr:nvPicPr>
        <xdr:cNvPr id="65" name="Picture 1139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219700" y="11283950"/>
          <a:ext cx="1079500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82550</xdr:colOff>
      <xdr:row>44</xdr:row>
      <xdr:rowOff>234950</xdr:rowOff>
    </xdr:from>
    <xdr:to>
      <xdr:col>10</xdr:col>
      <xdr:colOff>730250</xdr:colOff>
      <xdr:row>45</xdr:row>
      <xdr:rowOff>336550</xdr:rowOff>
    </xdr:to>
    <xdr:pic>
      <xdr:nvPicPr>
        <xdr:cNvPr id="66" name="Image 108" descr="Reglet 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29600" y="11639550"/>
          <a:ext cx="647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768350</xdr:colOff>
      <xdr:row>39</xdr:row>
      <xdr:rowOff>114300</xdr:rowOff>
    </xdr:from>
    <xdr:to>
      <xdr:col>10</xdr:col>
      <xdr:colOff>0</xdr:colOff>
      <xdr:row>41</xdr:row>
      <xdr:rowOff>82550</xdr:rowOff>
    </xdr:to>
    <xdr:pic>
      <xdr:nvPicPr>
        <xdr:cNvPr id="67" name="Image 114" descr="marqueur indélébil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315200" y="9823450"/>
          <a:ext cx="793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38</xdr:row>
      <xdr:rowOff>266700</xdr:rowOff>
    </xdr:from>
    <xdr:to>
      <xdr:col>9</xdr:col>
      <xdr:colOff>50800</xdr:colOff>
      <xdr:row>40</xdr:row>
      <xdr:rowOff>209550</xdr:rowOff>
    </xdr:to>
    <xdr:pic>
      <xdr:nvPicPr>
        <xdr:cNvPr id="68" name="Image 115" descr="Scotch profil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584950" y="9537700"/>
          <a:ext cx="812800" cy="76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88900</xdr:colOff>
      <xdr:row>38</xdr:row>
      <xdr:rowOff>76200</xdr:rowOff>
    </xdr:from>
    <xdr:to>
      <xdr:col>6</xdr:col>
      <xdr:colOff>342900</xdr:colOff>
      <xdr:row>41</xdr:row>
      <xdr:rowOff>374650</xdr:rowOff>
    </xdr:to>
    <xdr:pic>
      <xdr:nvPicPr>
        <xdr:cNvPr id="69" name="Image 116" descr="Signes d'établissement2.bmp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35450" y="9347200"/>
          <a:ext cx="1054100" cy="151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482599</xdr:colOff>
      <xdr:row>39</xdr:row>
      <xdr:rowOff>104775</xdr:rowOff>
    </xdr:from>
    <xdr:to>
      <xdr:col>4</xdr:col>
      <xdr:colOff>625474</xdr:colOff>
      <xdr:row>41</xdr:row>
      <xdr:rowOff>361950</xdr:rowOff>
    </xdr:to>
    <xdr:sp macro="" textlink="">
      <xdr:nvSpPr>
        <xdr:cNvPr id="70" name="ZoneTexte 69"/>
        <xdr:cNvSpPr txBox="1"/>
      </xdr:nvSpPr>
      <xdr:spPr>
        <a:xfrm>
          <a:off x="2228849" y="9813925"/>
          <a:ext cx="1743075" cy="1031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*Signes d'établissement</a:t>
          </a:r>
        </a:p>
        <a:p>
          <a:r>
            <a:rPr lang="fr-FR" sz="1100">
              <a:latin typeface="Tahoma" pitchFamily="34" charset="0"/>
              <a:cs typeface="Tahoma" pitchFamily="34" charset="0"/>
            </a:rPr>
            <a:t>*Angles de coupes</a:t>
          </a:r>
        </a:p>
        <a:p>
          <a:r>
            <a:rPr lang="fr-FR" sz="1100">
              <a:latin typeface="Tahoma" pitchFamily="34" charset="0"/>
              <a:cs typeface="Tahoma" pitchFamily="34" charset="0"/>
            </a:rPr>
            <a:t>*Longueur</a:t>
          </a:r>
          <a:r>
            <a:rPr lang="fr-FR" sz="1100" baseline="0">
              <a:latin typeface="Tahoma" pitchFamily="34" charset="0"/>
              <a:cs typeface="Tahoma" pitchFamily="34" charset="0"/>
            </a:rPr>
            <a:t> du profil</a:t>
          </a:r>
        </a:p>
        <a:p>
          <a:r>
            <a:rPr lang="fr-FR" sz="1100" baseline="0">
              <a:latin typeface="Tahoma" pitchFamily="34" charset="0"/>
              <a:cs typeface="Tahoma" pitchFamily="34" charset="0"/>
            </a:rPr>
            <a:t>*Ref du profil</a:t>
          </a:r>
          <a:endParaRPr lang="fr-FR" sz="1100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6</xdr:col>
      <xdr:colOff>539750</xdr:colOff>
      <xdr:row>38</xdr:row>
      <xdr:rowOff>95250</xdr:rowOff>
    </xdr:from>
    <xdr:to>
      <xdr:col>8</xdr:col>
      <xdr:colOff>0</xdr:colOff>
      <xdr:row>40</xdr:row>
      <xdr:rowOff>69850</xdr:rowOff>
    </xdr:to>
    <xdr:pic>
      <xdr:nvPicPr>
        <xdr:cNvPr id="71" name="Picture 1609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486400" y="9366250"/>
          <a:ext cx="10414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447675</xdr:colOff>
      <xdr:row>39</xdr:row>
      <xdr:rowOff>371475</xdr:rowOff>
    </xdr:from>
    <xdr:to>
      <xdr:col>7</xdr:col>
      <xdr:colOff>743007</xdr:colOff>
      <xdr:row>41</xdr:row>
      <xdr:rowOff>361950</xdr:rowOff>
    </xdr:to>
    <xdr:sp macro="" textlink="">
      <xdr:nvSpPr>
        <xdr:cNvPr id="72" name="ZoneTexte 71"/>
        <xdr:cNvSpPr txBox="1"/>
      </xdr:nvSpPr>
      <xdr:spPr>
        <a:xfrm>
          <a:off x="5394325" y="10080625"/>
          <a:ext cx="1095432" cy="765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Arrêter le scotch 2mm avant l'angle de coupe</a:t>
          </a:r>
        </a:p>
      </xdr:txBody>
    </xdr:sp>
    <xdr:clientData/>
  </xdr:twoCellAnchor>
  <xdr:twoCellAnchor>
    <xdr:from>
      <xdr:col>6</xdr:col>
      <xdr:colOff>549274</xdr:colOff>
      <xdr:row>39</xdr:row>
      <xdr:rowOff>95251</xdr:rowOff>
    </xdr:from>
    <xdr:to>
      <xdr:col>6</xdr:col>
      <xdr:colOff>660597</xdr:colOff>
      <xdr:row>40</xdr:row>
      <xdr:rowOff>28576</xdr:rowOff>
    </xdr:to>
    <xdr:cxnSp macro="">
      <xdr:nvCxnSpPr>
        <xdr:cNvPr id="73" name="Connecteur droit avec flèche 72"/>
        <xdr:cNvCxnSpPr/>
      </xdr:nvCxnSpPr>
      <xdr:spPr>
        <a:xfrm rot="5400000" flipH="1" flipV="1">
          <a:off x="5391248" y="9909077"/>
          <a:ext cx="320675" cy="11132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82550</xdr:colOff>
      <xdr:row>48</xdr:row>
      <xdr:rowOff>323850</xdr:rowOff>
    </xdr:from>
    <xdr:to>
      <xdr:col>9</xdr:col>
      <xdr:colOff>730250</xdr:colOff>
      <xdr:row>51</xdr:row>
      <xdr:rowOff>31750</xdr:rowOff>
    </xdr:to>
    <xdr:pic>
      <xdr:nvPicPr>
        <xdr:cNvPr id="74" name="Image 102" descr="Perfopack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29400" y="12985750"/>
          <a:ext cx="144780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82550</xdr:colOff>
      <xdr:row>49</xdr:row>
      <xdr:rowOff>234950</xdr:rowOff>
    </xdr:from>
    <xdr:to>
      <xdr:col>10</xdr:col>
      <xdr:colOff>730250</xdr:colOff>
      <xdr:row>50</xdr:row>
      <xdr:rowOff>336550</xdr:rowOff>
    </xdr:to>
    <xdr:pic>
      <xdr:nvPicPr>
        <xdr:cNvPr id="75" name="Image 108" descr="Reglet 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29600" y="13335000"/>
          <a:ext cx="647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260350</xdr:colOff>
      <xdr:row>48</xdr:row>
      <xdr:rowOff>285750</xdr:rowOff>
    </xdr:from>
    <xdr:to>
      <xdr:col>5</xdr:col>
      <xdr:colOff>57150</xdr:colOff>
      <xdr:row>51</xdr:row>
      <xdr:rowOff>336550</xdr:rowOff>
    </xdr:to>
    <xdr:pic>
      <xdr:nvPicPr>
        <xdr:cNvPr id="76" name="Picture 1831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06600" y="12947650"/>
          <a:ext cx="2197100" cy="1263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641350</xdr:colOff>
      <xdr:row>48</xdr:row>
      <xdr:rowOff>361950</xdr:rowOff>
    </xdr:from>
    <xdr:to>
      <xdr:col>7</xdr:col>
      <xdr:colOff>698500</xdr:colOff>
      <xdr:row>51</xdr:row>
      <xdr:rowOff>95250</xdr:rowOff>
    </xdr:to>
    <xdr:pic>
      <xdr:nvPicPr>
        <xdr:cNvPr id="77" name="Picture 1833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787900" y="13023850"/>
          <a:ext cx="1657350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368300</xdr:colOff>
      <xdr:row>53</xdr:row>
      <xdr:rowOff>38100</xdr:rowOff>
    </xdr:from>
    <xdr:to>
      <xdr:col>7</xdr:col>
      <xdr:colOff>647700</xdr:colOff>
      <xdr:row>56</xdr:row>
      <xdr:rowOff>374650</xdr:rowOff>
    </xdr:to>
    <xdr:pic>
      <xdr:nvPicPr>
        <xdr:cNvPr id="78" name="Picture 1988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314950" y="14395450"/>
          <a:ext cx="1079500" cy="1549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55</xdr:row>
      <xdr:rowOff>120650</xdr:rowOff>
    </xdr:from>
    <xdr:to>
      <xdr:col>11</xdr:col>
      <xdr:colOff>0</xdr:colOff>
      <xdr:row>56</xdr:row>
      <xdr:rowOff>209550</xdr:rowOff>
    </xdr:to>
    <xdr:pic>
      <xdr:nvPicPr>
        <xdr:cNvPr id="79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153035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53</xdr:row>
      <xdr:rowOff>19050</xdr:rowOff>
    </xdr:from>
    <xdr:to>
      <xdr:col>9</xdr:col>
      <xdr:colOff>317500</xdr:colOff>
      <xdr:row>54</xdr:row>
      <xdr:rowOff>57150</xdr:rowOff>
    </xdr:to>
    <xdr:pic>
      <xdr:nvPicPr>
        <xdr:cNvPr id="80" name="Image 87" descr="Suif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404100" y="14376400"/>
          <a:ext cx="260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673100</xdr:colOff>
      <xdr:row>54</xdr:row>
      <xdr:rowOff>171450</xdr:rowOff>
    </xdr:from>
    <xdr:to>
      <xdr:col>9</xdr:col>
      <xdr:colOff>758825</xdr:colOff>
      <xdr:row>55</xdr:row>
      <xdr:rowOff>381000</xdr:rowOff>
    </xdr:to>
    <xdr:pic>
      <xdr:nvPicPr>
        <xdr:cNvPr id="81" name="Image 88" descr="Perceuse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219950" y="14966950"/>
          <a:ext cx="895350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247650</xdr:colOff>
      <xdr:row>55</xdr:row>
      <xdr:rowOff>342900</xdr:rowOff>
    </xdr:from>
    <xdr:to>
      <xdr:col>8</xdr:col>
      <xdr:colOff>647700</xdr:colOff>
      <xdr:row>56</xdr:row>
      <xdr:rowOff>336550</xdr:rowOff>
    </xdr:to>
    <xdr:pic>
      <xdr:nvPicPr>
        <xdr:cNvPr id="82" name="Image 90" descr="Torx 25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794500" y="15525750"/>
          <a:ext cx="4000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60</xdr:row>
      <xdr:rowOff>120650</xdr:rowOff>
    </xdr:from>
    <xdr:to>
      <xdr:col>11</xdr:col>
      <xdr:colOff>0</xdr:colOff>
      <xdr:row>61</xdr:row>
      <xdr:rowOff>209550</xdr:rowOff>
    </xdr:to>
    <xdr:pic>
      <xdr:nvPicPr>
        <xdr:cNvPr id="83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1699895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101600</xdr:colOff>
      <xdr:row>58</xdr:row>
      <xdr:rowOff>317500</xdr:rowOff>
    </xdr:from>
    <xdr:to>
      <xdr:col>3</xdr:col>
      <xdr:colOff>228600</xdr:colOff>
      <xdr:row>61</xdr:row>
      <xdr:rowOff>342900</xdr:rowOff>
    </xdr:to>
    <xdr:pic>
      <xdr:nvPicPr>
        <xdr:cNvPr id="84" name="Picture 241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47850" y="16370300"/>
          <a:ext cx="9271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58</xdr:row>
      <xdr:rowOff>361950</xdr:rowOff>
    </xdr:from>
    <xdr:to>
      <xdr:col>7</xdr:col>
      <xdr:colOff>469900</xdr:colOff>
      <xdr:row>61</xdr:row>
      <xdr:rowOff>374650</xdr:rowOff>
    </xdr:to>
    <xdr:pic>
      <xdr:nvPicPr>
        <xdr:cNvPr id="85" name="Picture 2415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4984750" y="16414750"/>
          <a:ext cx="1231900" cy="122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82550</xdr:colOff>
      <xdr:row>67</xdr:row>
      <xdr:rowOff>234950</xdr:rowOff>
    </xdr:from>
    <xdr:to>
      <xdr:col>10</xdr:col>
      <xdr:colOff>730250</xdr:colOff>
      <xdr:row>68</xdr:row>
      <xdr:rowOff>336550</xdr:rowOff>
    </xdr:to>
    <xdr:pic>
      <xdr:nvPicPr>
        <xdr:cNvPr id="86" name="Image 108" descr="Reglet 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29600" y="19183350"/>
          <a:ext cx="647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361950</xdr:colOff>
      <xdr:row>66</xdr:row>
      <xdr:rowOff>298450</xdr:rowOff>
    </xdr:from>
    <xdr:to>
      <xdr:col>6</xdr:col>
      <xdr:colOff>317500</xdr:colOff>
      <xdr:row>69</xdr:row>
      <xdr:rowOff>298450</xdr:rowOff>
    </xdr:to>
    <xdr:pic>
      <xdr:nvPicPr>
        <xdr:cNvPr id="87" name="Picture 2771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708400" y="18808700"/>
          <a:ext cx="1555750" cy="121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431800</xdr:colOff>
      <xdr:row>66</xdr:row>
      <xdr:rowOff>190500</xdr:rowOff>
    </xdr:from>
    <xdr:to>
      <xdr:col>7</xdr:col>
      <xdr:colOff>603250</xdr:colOff>
      <xdr:row>69</xdr:row>
      <xdr:rowOff>234950</xdr:rowOff>
    </xdr:to>
    <xdr:pic>
      <xdr:nvPicPr>
        <xdr:cNvPr id="88" name="Picture 2772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5378450" y="18700750"/>
          <a:ext cx="971550" cy="1257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82550</xdr:colOff>
      <xdr:row>72</xdr:row>
      <xdr:rowOff>234950</xdr:rowOff>
    </xdr:from>
    <xdr:to>
      <xdr:col>10</xdr:col>
      <xdr:colOff>730250</xdr:colOff>
      <xdr:row>73</xdr:row>
      <xdr:rowOff>336550</xdr:rowOff>
    </xdr:to>
    <xdr:pic>
      <xdr:nvPicPr>
        <xdr:cNvPr id="89" name="Image 108" descr="Reglet 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29600" y="20878800"/>
          <a:ext cx="647700" cy="48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69850</xdr:colOff>
      <xdr:row>71</xdr:row>
      <xdr:rowOff>298450</xdr:rowOff>
    </xdr:from>
    <xdr:to>
      <xdr:col>3</xdr:col>
      <xdr:colOff>330200</xdr:colOff>
      <xdr:row>74</xdr:row>
      <xdr:rowOff>323850</xdr:rowOff>
    </xdr:to>
    <xdr:pic>
      <xdr:nvPicPr>
        <xdr:cNvPr id="90" name="Image 133" descr="Fixe Soleal.bmp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16100" y="20504150"/>
          <a:ext cx="10604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71</xdr:row>
      <xdr:rowOff>31750</xdr:rowOff>
    </xdr:from>
    <xdr:to>
      <xdr:col>9</xdr:col>
      <xdr:colOff>698500</xdr:colOff>
      <xdr:row>72</xdr:row>
      <xdr:rowOff>190500</xdr:rowOff>
    </xdr:to>
    <xdr:pic>
      <xdr:nvPicPr>
        <xdr:cNvPr id="91" name="Image 137" descr="Main de bois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556500" y="20237450"/>
          <a:ext cx="488950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558800</xdr:colOff>
      <xdr:row>71</xdr:row>
      <xdr:rowOff>317500</xdr:rowOff>
    </xdr:from>
    <xdr:to>
      <xdr:col>4</xdr:col>
      <xdr:colOff>698500</xdr:colOff>
      <xdr:row>74</xdr:row>
      <xdr:rowOff>222250</xdr:rowOff>
    </xdr:to>
    <xdr:pic>
      <xdr:nvPicPr>
        <xdr:cNvPr id="92" name="Picture 3072" descr="http://shop.berner.eu/medias/sys_master/8451999485584832/FR_BER_0000008138_Z_XXL.jpg?conversationContext=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lum bright="-30000" contrast="40000"/>
          <a:grayscl/>
        </a:blip>
        <a:srcRect/>
        <a:stretch>
          <a:fillRect/>
        </a:stretch>
      </xdr:blipFill>
      <xdr:spPr bwMode="auto">
        <a:xfrm>
          <a:off x="3105150" y="20523200"/>
          <a:ext cx="939800" cy="111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177800</xdr:colOff>
      <xdr:row>71</xdr:row>
      <xdr:rowOff>222250</xdr:rowOff>
    </xdr:from>
    <xdr:to>
      <xdr:col>7</xdr:col>
      <xdr:colOff>279400</xdr:colOff>
      <xdr:row>74</xdr:row>
      <xdr:rowOff>234950</xdr:rowOff>
    </xdr:to>
    <xdr:pic>
      <xdr:nvPicPr>
        <xdr:cNvPr id="93" name="Image 138" descr="Cale de vitrage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4324350" y="20427950"/>
          <a:ext cx="1701800" cy="122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78</xdr:row>
      <xdr:rowOff>120650</xdr:rowOff>
    </xdr:from>
    <xdr:to>
      <xdr:col>11</xdr:col>
      <xdr:colOff>0</xdr:colOff>
      <xdr:row>79</xdr:row>
      <xdr:rowOff>209550</xdr:rowOff>
    </xdr:to>
    <xdr:pic>
      <xdr:nvPicPr>
        <xdr:cNvPr id="94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228473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76</xdr:row>
      <xdr:rowOff>425450</xdr:rowOff>
    </xdr:from>
    <xdr:to>
      <xdr:col>3</xdr:col>
      <xdr:colOff>203200</xdr:colOff>
      <xdr:row>78</xdr:row>
      <xdr:rowOff>184150</xdr:rowOff>
    </xdr:to>
    <xdr:pic>
      <xdr:nvPicPr>
        <xdr:cNvPr id="95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355850" y="22517100"/>
          <a:ext cx="584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349250</xdr:colOff>
      <xdr:row>77</xdr:row>
      <xdr:rowOff>0</xdr:rowOff>
    </xdr:from>
    <xdr:to>
      <xdr:col>4</xdr:col>
      <xdr:colOff>552450</xdr:colOff>
      <xdr:row>78</xdr:row>
      <xdr:rowOff>190500</xdr:rowOff>
    </xdr:to>
    <xdr:pic>
      <xdr:nvPicPr>
        <xdr:cNvPr id="9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508375" y="22526625"/>
          <a:ext cx="5778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412750</xdr:colOff>
      <xdr:row>77</xdr:row>
      <xdr:rowOff>82550</xdr:rowOff>
    </xdr:from>
    <xdr:to>
      <xdr:col>5</xdr:col>
      <xdr:colOff>590550</xdr:colOff>
      <xdr:row>80</xdr:row>
      <xdr:rowOff>12700</xdr:rowOff>
    </xdr:to>
    <xdr:grpSp>
      <xdr:nvGrpSpPr>
        <xdr:cNvPr id="97" name="Groupe 118"/>
        <xdr:cNvGrpSpPr>
          <a:grpSpLocks/>
        </xdr:cNvGrpSpPr>
      </xdr:nvGrpSpPr>
      <xdr:grpSpPr bwMode="auto">
        <a:xfrm flipH="1">
          <a:off x="4559300" y="24117300"/>
          <a:ext cx="177800" cy="1092200"/>
          <a:chOff x="1743075" y="19250025"/>
          <a:chExt cx="171451" cy="1095374"/>
        </a:xfrm>
      </xdr:grpSpPr>
      <xdr:sp macro="" textlink="">
        <xdr:nvSpPr>
          <xdr:cNvPr id="98" name="Rectangle 97"/>
          <xdr:cNvSpPr/>
        </xdr:nvSpPr>
        <xdr:spPr>
          <a:xfrm>
            <a:off x="1743075" y="19250025"/>
            <a:ext cx="171451" cy="878847"/>
          </a:xfrm>
          <a:prstGeom prst="rect">
            <a:avLst/>
          </a:prstGeom>
          <a:solidFill>
            <a:srgbClr val="00B050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cxnSp macro="">
        <xdr:nvCxnSpPr>
          <xdr:cNvPr id="99" name="Connecteur droit 98"/>
          <xdr:cNvCxnSpPr/>
        </xdr:nvCxnSpPr>
        <xdr:spPr>
          <a:xfrm rot="5400000">
            <a:off x="1806262" y="20237135"/>
            <a:ext cx="21652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260350</xdr:colOff>
      <xdr:row>79</xdr:row>
      <xdr:rowOff>323850</xdr:rowOff>
    </xdr:from>
    <xdr:to>
      <xdr:col>5</xdr:col>
      <xdr:colOff>409567</xdr:colOff>
      <xdr:row>79</xdr:row>
      <xdr:rowOff>325438</xdr:rowOff>
    </xdr:to>
    <xdr:cxnSp macro="">
      <xdr:nvCxnSpPr>
        <xdr:cNvPr id="100" name="Connecteur droit avec flèche 99"/>
        <xdr:cNvCxnSpPr/>
      </xdr:nvCxnSpPr>
      <xdr:spPr>
        <a:xfrm>
          <a:off x="2006600" y="23437850"/>
          <a:ext cx="2549517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711200</xdr:colOff>
      <xdr:row>78</xdr:row>
      <xdr:rowOff>234950</xdr:rowOff>
    </xdr:from>
    <xdr:to>
      <xdr:col>7</xdr:col>
      <xdr:colOff>742950</xdr:colOff>
      <xdr:row>79</xdr:row>
      <xdr:rowOff>311150</xdr:rowOff>
    </xdr:to>
    <xdr:pic>
      <xdr:nvPicPr>
        <xdr:cNvPr id="101" name="Picture 3594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857750" y="22961600"/>
          <a:ext cx="163195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83</xdr:row>
      <xdr:rowOff>120650</xdr:rowOff>
    </xdr:from>
    <xdr:to>
      <xdr:col>11</xdr:col>
      <xdr:colOff>0</xdr:colOff>
      <xdr:row>84</xdr:row>
      <xdr:rowOff>209550</xdr:rowOff>
    </xdr:to>
    <xdr:pic>
      <xdr:nvPicPr>
        <xdr:cNvPr id="102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2454275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260350</xdr:colOff>
      <xdr:row>84</xdr:row>
      <xdr:rowOff>323850</xdr:rowOff>
    </xdr:from>
    <xdr:to>
      <xdr:col>5</xdr:col>
      <xdr:colOff>409567</xdr:colOff>
      <xdr:row>84</xdr:row>
      <xdr:rowOff>325438</xdr:rowOff>
    </xdr:to>
    <xdr:cxnSp macro="">
      <xdr:nvCxnSpPr>
        <xdr:cNvPr id="103" name="Connecteur droit avec flèche 102"/>
        <xdr:cNvCxnSpPr/>
      </xdr:nvCxnSpPr>
      <xdr:spPr>
        <a:xfrm>
          <a:off x="2006600" y="25133300"/>
          <a:ext cx="2549517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730250</xdr:colOff>
      <xdr:row>83</xdr:row>
      <xdr:rowOff>266700</xdr:rowOff>
    </xdr:from>
    <xdr:to>
      <xdr:col>8</xdr:col>
      <xdr:colOff>0</xdr:colOff>
      <xdr:row>84</xdr:row>
      <xdr:rowOff>336550</xdr:rowOff>
    </xdr:to>
    <xdr:pic>
      <xdr:nvPicPr>
        <xdr:cNvPr id="104" name="Picture 3833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4876800" y="24688800"/>
          <a:ext cx="16319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120650</xdr:colOff>
      <xdr:row>88</xdr:row>
      <xdr:rowOff>120650</xdr:rowOff>
    </xdr:from>
    <xdr:to>
      <xdr:col>11</xdr:col>
      <xdr:colOff>0</xdr:colOff>
      <xdr:row>89</xdr:row>
      <xdr:rowOff>209550</xdr:rowOff>
    </xdr:to>
    <xdr:pic>
      <xdr:nvPicPr>
        <xdr:cNvPr id="105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262382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177800</xdr:colOff>
      <xdr:row>58</xdr:row>
      <xdr:rowOff>323850</xdr:rowOff>
    </xdr:from>
    <xdr:to>
      <xdr:col>9</xdr:col>
      <xdr:colOff>571500</xdr:colOff>
      <xdr:row>60</xdr:row>
      <xdr:rowOff>349250</xdr:rowOff>
    </xdr:to>
    <xdr:pic>
      <xdr:nvPicPr>
        <xdr:cNvPr id="106" name="Image 157" descr="Ciseau à joint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724650" y="16376650"/>
          <a:ext cx="119380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177800</xdr:colOff>
      <xdr:row>86</xdr:row>
      <xdr:rowOff>323850</xdr:rowOff>
    </xdr:from>
    <xdr:to>
      <xdr:col>9</xdr:col>
      <xdr:colOff>571500</xdr:colOff>
      <xdr:row>88</xdr:row>
      <xdr:rowOff>349250</xdr:rowOff>
    </xdr:to>
    <xdr:pic>
      <xdr:nvPicPr>
        <xdr:cNvPr id="107" name="Image 158" descr="Ciseau à joint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724650" y="25615900"/>
          <a:ext cx="119380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158750</xdr:colOff>
      <xdr:row>86</xdr:row>
      <xdr:rowOff>304800</xdr:rowOff>
    </xdr:from>
    <xdr:to>
      <xdr:col>3</xdr:col>
      <xdr:colOff>431800</xdr:colOff>
      <xdr:row>89</xdr:row>
      <xdr:rowOff>361950</xdr:rowOff>
    </xdr:to>
    <xdr:pic>
      <xdr:nvPicPr>
        <xdr:cNvPr id="108" name="Picture 4338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905000" y="25596850"/>
          <a:ext cx="1073150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622300</xdr:colOff>
      <xdr:row>86</xdr:row>
      <xdr:rowOff>254000</xdr:rowOff>
    </xdr:from>
    <xdr:to>
      <xdr:col>6</xdr:col>
      <xdr:colOff>488950</xdr:colOff>
      <xdr:row>89</xdr:row>
      <xdr:rowOff>323850</xdr:rowOff>
    </xdr:to>
    <xdr:pic>
      <xdr:nvPicPr>
        <xdr:cNvPr id="109" name="Picture 4340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968750" y="25546050"/>
          <a:ext cx="1466850" cy="128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625475</xdr:colOff>
      <xdr:row>86</xdr:row>
      <xdr:rowOff>352425</xdr:rowOff>
    </xdr:from>
    <xdr:to>
      <xdr:col>7</xdr:col>
      <xdr:colOff>688975</xdr:colOff>
      <xdr:row>89</xdr:row>
      <xdr:rowOff>117475</xdr:rowOff>
    </xdr:to>
    <xdr:sp macro="" textlink="">
      <xdr:nvSpPr>
        <xdr:cNvPr id="110" name="ZoneTexte 109"/>
        <xdr:cNvSpPr txBox="1"/>
      </xdr:nvSpPr>
      <xdr:spPr>
        <a:xfrm>
          <a:off x="5572125" y="25644475"/>
          <a:ext cx="863600" cy="977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joint tournant dans les angles</a:t>
          </a:r>
        </a:p>
      </xdr:txBody>
    </xdr:sp>
    <xdr:clientData/>
  </xdr:twoCellAnchor>
  <xdr:twoCellAnchor>
    <xdr:from>
      <xdr:col>6</xdr:col>
      <xdr:colOff>482600</xdr:colOff>
      <xdr:row>86</xdr:row>
      <xdr:rowOff>422276</xdr:rowOff>
    </xdr:from>
    <xdr:to>
      <xdr:col>6</xdr:col>
      <xdr:colOff>698500</xdr:colOff>
      <xdr:row>87</xdr:row>
      <xdr:rowOff>76445</xdr:rowOff>
    </xdr:to>
    <xdr:cxnSp macro="">
      <xdr:nvCxnSpPr>
        <xdr:cNvPr id="111" name="Connecteur droit avec flèche 110"/>
        <xdr:cNvCxnSpPr/>
      </xdr:nvCxnSpPr>
      <xdr:spPr>
        <a:xfrm rot="10800000">
          <a:off x="5429250" y="25714326"/>
          <a:ext cx="215900" cy="9231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482600</xdr:colOff>
      <xdr:row>88</xdr:row>
      <xdr:rowOff>231776</xdr:rowOff>
    </xdr:from>
    <xdr:to>
      <xdr:col>6</xdr:col>
      <xdr:colOff>726991</xdr:colOff>
      <xdr:row>89</xdr:row>
      <xdr:rowOff>228655</xdr:rowOff>
    </xdr:to>
    <xdr:cxnSp macro="">
      <xdr:nvCxnSpPr>
        <xdr:cNvPr id="112" name="Connecteur droit avec flèche 111"/>
        <xdr:cNvCxnSpPr/>
      </xdr:nvCxnSpPr>
      <xdr:spPr>
        <a:xfrm rot="5400000">
          <a:off x="5359331" y="26419245"/>
          <a:ext cx="384229" cy="24439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501651</xdr:colOff>
      <xdr:row>58</xdr:row>
      <xdr:rowOff>76200</xdr:rowOff>
    </xdr:from>
    <xdr:to>
      <xdr:col>7</xdr:col>
      <xdr:colOff>558801</xdr:colOff>
      <xdr:row>58</xdr:row>
      <xdr:rowOff>314325</xdr:rowOff>
    </xdr:to>
    <xdr:sp macro="" textlink="">
      <xdr:nvSpPr>
        <xdr:cNvPr id="113" name="ZoneTexte 112"/>
        <xdr:cNvSpPr txBox="1"/>
      </xdr:nvSpPr>
      <xdr:spPr>
        <a:xfrm>
          <a:off x="5448301" y="16129000"/>
          <a:ext cx="857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Linéaire :</a:t>
          </a:r>
        </a:p>
      </xdr:txBody>
    </xdr:sp>
    <xdr:clientData/>
  </xdr:twoCellAnchor>
  <xdr:twoCellAnchor>
    <xdr:from>
      <xdr:col>6</xdr:col>
      <xdr:colOff>501651</xdr:colOff>
      <xdr:row>86</xdr:row>
      <xdr:rowOff>76200</xdr:rowOff>
    </xdr:from>
    <xdr:to>
      <xdr:col>7</xdr:col>
      <xdr:colOff>558801</xdr:colOff>
      <xdr:row>86</xdr:row>
      <xdr:rowOff>314325</xdr:rowOff>
    </xdr:to>
    <xdr:sp macro="" textlink="">
      <xdr:nvSpPr>
        <xdr:cNvPr id="114" name="ZoneTexte 113"/>
        <xdr:cNvSpPr txBox="1"/>
      </xdr:nvSpPr>
      <xdr:spPr>
        <a:xfrm>
          <a:off x="5448301" y="25368250"/>
          <a:ext cx="857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latin typeface="Tahoma" pitchFamily="34" charset="0"/>
              <a:cs typeface="Tahoma" pitchFamily="34" charset="0"/>
            </a:rPr>
            <a:t>Linéaire :</a:t>
          </a:r>
        </a:p>
      </xdr:txBody>
    </xdr:sp>
    <xdr:clientData/>
  </xdr:twoCellAnchor>
  <xdr:twoCellAnchor editAs="oneCell">
    <xdr:from>
      <xdr:col>2</xdr:col>
      <xdr:colOff>273050</xdr:colOff>
      <xdr:row>91</xdr:row>
      <xdr:rowOff>355600</xdr:rowOff>
    </xdr:from>
    <xdr:to>
      <xdr:col>5</xdr:col>
      <xdr:colOff>120650</xdr:colOff>
      <xdr:row>94</xdr:row>
      <xdr:rowOff>247650</xdr:rowOff>
    </xdr:to>
    <xdr:pic>
      <xdr:nvPicPr>
        <xdr:cNvPr id="115" name="Picture 4744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19300" y="27343100"/>
          <a:ext cx="2247900" cy="1104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552450</xdr:colOff>
      <xdr:row>91</xdr:row>
      <xdr:rowOff>120650</xdr:rowOff>
    </xdr:from>
    <xdr:to>
      <xdr:col>7</xdr:col>
      <xdr:colOff>101600</xdr:colOff>
      <xdr:row>94</xdr:row>
      <xdr:rowOff>266700</xdr:rowOff>
    </xdr:to>
    <xdr:pic>
      <xdr:nvPicPr>
        <xdr:cNvPr id="116" name="Picture 4746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4699000" y="27108150"/>
          <a:ext cx="1149350" cy="135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288925</xdr:colOff>
      <xdr:row>78</xdr:row>
      <xdr:rowOff>155575</xdr:rowOff>
    </xdr:from>
    <xdr:to>
      <xdr:col>5</xdr:col>
      <xdr:colOff>409575</xdr:colOff>
      <xdr:row>79</xdr:row>
      <xdr:rowOff>104775</xdr:rowOff>
    </xdr:to>
    <xdr:sp macro="" textlink="">
      <xdr:nvSpPr>
        <xdr:cNvPr id="119" name="Rectangle 118"/>
        <xdr:cNvSpPr/>
      </xdr:nvSpPr>
      <xdr:spPr>
        <a:xfrm>
          <a:off x="2035175" y="22882225"/>
          <a:ext cx="2520950" cy="336550"/>
        </a:xfrm>
        <a:prstGeom prst="rect">
          <a:avLst/>
        </a:prstGeom>
        <a:solidFill>
          <a:schemeClr val="bg1">
            <a:lumMod val="7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2</xdr:col>
      <xdr:colOff>577850</xdr:colOff>
      <xdr:row>78</xdr:row>
      <xdr:rowOff>228600</xdr:rowOff>
    </xdr:from>
    <xdr:to>
      <xdr:col>2</xdr:col>
      <xdr:colOff>781050</xdr:colOff>
      <xdr:row>79</xdr:row>
      <xdr:rowOff>6350</xdr:rowOff>
    </xdr:to>
    <xdr:sp macro="" textlink="">
      <xdr:nvSpPr>
        <xdr:cNvPr id="120" name="AutoShape 23"/>
        <xdr:cNvSpPr>
          <a:spLocks noChangeArrowheads="1"/>
        </xdr:cNvSpPr>
      </xdr:nvSpPr>
      <xdr:spPr bwMode="auto">
        <a:xfrm>
          <a:off x="2324100" y="22955250"/>
          <a:ext cx="20320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4</xdr:col>
      <xdr:colOff>698500</xdr:colOff>
      <xdr:row>78</xdr:row>
      <xdr:rowOff>228600</xdr:rowOff>
    </xdr:from>
    <xdr:to>
      <xdr:col>5</xdr:col>
      <xdr:colOff>101600</xdr:colOff>
      <xdr:row>79</xdr:row>
      <xdr:rowOff>6350</xdr:rowOff>
    </xdr:to>
    <xdr:sp macro="" textlink="">
      <xdr:nvSpPr>
        <xdr:cNvPr id="121" name="AutoShape 23"/>
        <xdr:cNvSpPr>
          <a:spLocks noChangeArrowheads="1"/>
        </xdr:cNvSpPr>
      </xdr:nvSpPr>
      <xdr:spPr bwMode="auto">
        <a:xfrm>
          <a:off x="4044950" y="22955250"/>
          <a:ext cx="20320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247650</xdr:colOff>
      <xdr:row>76</xdr:row>
      <xdr:rowOff>285750</xdr:rowOff>
    </xdr:from>
    <xdr:to>
      <xdr:col>2</xdr:col>
      <xdr:colOff>247650</xdr:colOff>
      <xdr:row>79</xdr:row>
      <xdr:rowOff>228600</xdr:rowOff>
    </xdr:to>
    <xdr:sp macro="" textlink="">
      <xdr:nvSpPr>
        <xdr:cNvPr id="122" name="Line 21"/>
        <xdr:cNvSpPr>
          <a:spLocks noChangeShapeType="1"/>
        </xdr:cNvSpPr>
      </xdr:nvSpPr>
      <xdr:spPr bwMode="auto">
        <a:xfrm flipH="1">
          <a:off x="1993900" y="22186900"/>
          <a:ext cx="0" cy="11557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787400</xdr:colOff>
      <xdr:row>81</xdr:row>
      <xdr:rowOff>400050</xdr:rowOff>
    </xdr:from>
    <xdr:to>
      <xdr:col>3</xdr:col>
      <xdr:colOff>190500</xdr:colOff>
      <xdr:row>83</xdr:row>
      <xdr:rowOff>152400</xdr:rowOff>
    </xdr:to>
    <xdr:pic>
      <xdr:nvPicPr>
        <xdr:cNvPr id="12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346325" y="24183975"/>
          <a:ext cx="5778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342900</xdr:colOff>
      <xdr:row>81</xdr:row>
      <xdr:rowOff>406400</xdr:rowOff>
    </xdr:from>
    <xdr:to>
      <xdr:col>4</xdr:col>
      <xdr:colOff>539750</xdr:colOff>
      <xdr:row>83</xdr:row>
      <xdr:rowOff>158750</xdr:rowOff>
    </xdr:to>
    <xdr:pic>
      <xdr:nvPicPr>
        <xdr:cNvPr id="124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498850" y="24193500"/>
          <a:ext cx="57785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279400</xdr:colOff>
      <xdr:row>83</xdr:row>
      <xdr:rowOff>133350</xdr:rowOff>
    </xdr:from>
    <xdr:to>
      <xdr:col>5</xdr:col>
      <xdr:colOff>400050</xdr:colOff>
      <xdr:row>84</xdr:row>
      <xdr:rowOff>76200</xdr:rowOff>
    </xdr:to>
    <xdr:sp macro="" textlink="">
      <xdr:nvSpPr>
        <xdr:cNvPr id="125" name="Rectangle 124"/>
        <xdr:cNvSpPr/>
      </xdr:nvSpPr>
      <xdr:spPr>
        <a:xfrm>
          <a:off x="2025650" y="24555450"/>
          <a:ext cx="2520950" cy="330200"/>
        </a:xfrm>
        <a:prstGeom prst="rect">
          <a:avLst/>
        </a:prstGeom>
        <a:solidFill>
          <a:schemeClr val="bg1">
            <a:lumMod val="7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2</xdr:col>
      <xdr:colOff>571500</xdr:colOff>
      <xdr:row>83</xdr:row>
      <xdr:rowOff>196850</xdr:rowOff>
    </xdr:from>
    <xdr:to>
      <xdr:col>2</xdr:col>
      <xdr:colOff>774700</xdr:colOff>
      <xdr:row>83</xdr:row>
      <xdr:rowOff>368300</xdr:rowOff>
    </xdr:to>
    <xdr:sp macro="" textlink="">
      <xdr:nvSpPr>
        <xdr:cNvPr id="126" name="AutoShape 23"/>
        <xdr:cNvSpPr>
          <a:spLocks noChangeArrowheads="1"/>
        </xdr:cNvSpPr>
      </xdr:nvSpPr>
      <xdr:spPr bwMode="auto">
        <a:xfrm>
          <a:off x="2317750" y="2461895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4</xdr:col>
      <xdr:colOff>692150</xdr:colOff>
      <xdr:row>83</xdr:row>
      <xdr:rowOff>196850</xdr:rowOff>
    </xdr:from>
    <xdr:to>
      <xdr:col>5</xdr:col>
      <xdr:colOff>88900</xdr:colOff>
      <xdr:row>83</xdr:row>
      <xdr:rowOff>374650</xdr:rowOff>
    </xdr:to>
    <xdr:sp macro="" textlink="">
      <xdr:nvSpPr>
        <xdr:cNvPr id="127" name="AutoShape 23"/>
        <xdr:cNvSpPr>
          <a:spLocks noChangeArrowheads="1"/>
        </xdr:cNvSpPr>
      </xdr:nvSpPr>
      <xdr:spPr bwMode="auto">
        <a:xfrm>
          <a:off x="4038600" y="24618950"/>
          <a:ext cx="196850" cy="1778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241300</xdr:colOff>
      <xdr:row>81</xdr:row>
      <xdr:rowOff>254000</xdr:rowOff>
    </xdr:from>
    <xdr:to>
      <xdr:col>2</xdr:col>
      <xdr:colOff>241300</xdr:colOff>
      <xdr:row>84</xdr:row>
      <xdr:rowOff>196850</xdr:rowOff>
    </xdr:to>
    <xdr:sp macro="" textlink="">
      <xdr:nvSpPr>
        <xdr:cNvPr id="128" name="Line 21"/>
        <xdr:cNvSpPr>
          <a:spLocks noChangeShapeType="1"/>
        </xdr:cNvSpPr>
      </xdr:nvSpPr>
      <xdr:spPr bwMode="auto">
        <a:xfrm flipH="1">
          <a:off x="1987550" y="23850600"/>
          <a:ext cx="0" cy="11557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82</xdr:row>
      <xdr:rowOff>69850</xdr:rowOff>
    </xdr:from>
    <xdr:to>
      <xdr:col>5</xdr:col>
      <xdr:colOff>577850</xdr:colOff>
      <xdr:row>84</xdr:row>
      <xdr:rowOff>381000</xdr:rowOff>
    </xdr:to>
    <xdr:grpSp>
      <xdr:nvGrpSpPr>
        <xdr:cNvPr id="129" name="Groupe 191"/>
        <xdr:cNvGrpSpPr>
          <a:grpSpLocks/>
        </xdr:cNvGrpSpPr>
      </xdr:nvGrpSpPr>
      <xdr:grpSpPr bwMode="auto">
        <a:xfrm flipH="1">
          <a:off x="4546600" y="25800050"/>
          <a:ext cx="177800" cy="1085850"/>
          <a:chOff x="1743075" y="19250025"/>
          <a:chExt cx="171451" cy="1095374"/>
        </a:xfrm>
      </xdr:grpSpPr>
      <xdr:sp macro="" textlink="">
        <xdr:nvSpPr>
          <xdr:cNvPr id="130" name="Rectangle 129"/>
          <xdr:cNvSpPr/>
        </xdr:nvSpPr>
        <xdr:spPr>
          <a:xfrm>
            <a:off x="1743075" y="19250025"/>
            <a:ext cx="171451" cy="877580"/>
          </a:xfrm>
          <a:prstGeom prst="rect">
            <a:avLst/>
          </a:prstGeom>
          <a:solidFill>
            <a:srgbClr val="00B050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cxnSp macro="">
        <xdr:nvCxnSpPr>
          <xdr:cNvPr id="131" name="Connecteur droit 130"/>
          <xdr:cNvCxnSpPr/>
        </xdr:nvCxnSpPr>
        <xdr:spPr>
          <a:xfrm rot="5400000">
            <a:off x="1805629" y="20236502"/>
            <a:ext cx="21779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279400</xdr:colOff>
      <xdr:row>79</xdr:row>
      <xdr:rowOff>76203</xdr:rowOff>
    </xdr:from>
    <xdr:to>
      <xdr:col>2</xdr:col>
      <xdr:colOff>279401</xdr:colOff>
      <xdr:row>79</xdr:row>
      <xdr:rowOff>381005</xdr:rowOff>
    </xdr:to>
    <xdr:cxnSp macro="">
      <xdr:nvCxnSpPr>
        <xdr:cNvPr id="132" name="Connecteur droit 131"/>
        <xdr:cNvCxnSpPr/>
      </xdr:nvCxnSpPr>
      <xdr:spPr>
        <a:xfrm rot="5400000">
          <a:off x="1873250" y="23342603"/>
          <a:ext cx="30480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279400</xdr:colOff>
      <xdr:row>84</xdr:row>
      <xdr:rowOff>79379</xdr:rowOff>
    </xdr:from>
    <xdr:to>
      <xdr:col>2</xdr:col>
      <xdr:colOff>279401</xdr:colOff>
      <xdr:row>85</xdr:row>
      <xdr:rowOff>74</xdr:rowOff>
    </xdr:to>
    <xdr:cxnSp macro="">
      <xdr:nvCxnSpPr>
        <xdr:cNvPr id="133" name="Connecteur droit 132"/>
        <xdr:cNvCxnSpPr/>
      </xdr:nvCxnSpPr>
      <xdr:spPr>
        <a:xfrm rot="5400000">
          <a:off x="1871628" y="25042851"/>
          <a:ext cx="30804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488950</xdr:colOff>
      <xdr:row>58</xdr:row>
      <xdr:rowOff>336550</xdr:rowOff>
    </xdr:from>
    <xdr:to>
      <xdr:col>5</xdr:col>
      <xdr:colOff>571500</xdr:colOff>
      <xdr:row>61</xdr:row>
      <xdr:rowOff>361950</xdr:rowOff>
    </xdr:to>
    <xdr:pic>
      <xdr:nvPicPr>
        <xdr:cNvPr id="134" name="Picture 5300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3035300" y="16389350"/>
          <a:ext cx="1682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58</xdr:row>
      <xdr:rowOff>352425</xdr:rowOff>
    </xdr:from>
    <xdr:to>
      <xdr:col>5</xdr:col>
      <xdr:colOff>577850</xdr:colOff>
      <xdr:row>59</xdr:row>
      <xdr:rowOff>142875</xdr:rowOff>
    </xdr:to>
    <xdr:sp macro="" textlink="">
      <xdr:nvSpPr>
        <xdr:cNvPr id="135" name="Ellipse 134"/>
        <xdr:cNvSpPr/>
      </xdr:nvSpPr>
      <xdr:spPr>
        <a:xfrm>
          <a:off x="4146550" y="16405225"/>
          <a:ext cx="57785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2</xdr:col>
      <xdr:colOff>342900</xdr:colOff>
      <xdr:row>66</xdr:row>
      <xdr:rowOff>317500</xdr:rowOff>
    </xdr:from>
    <xdr:to>
      <xdr:col>3</xdr:col>
      <xdr:colOff>558800</xdr:colOff>
      <xdr:row>69</xdr:row>
      <xdr:rowOff>285750</xdr:rowOff>
    </xdr:to>
    <xdr:pic>
      <xdr:nvPicPr>
        <xdr:cNvPr id="136" name="Picture 5302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2089150" y="18827750"/>
          <a:ext cx="10160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152400</xdr:colOff>
      <xdr:row>96</xdr:row>
      <xdr:rowOff>234950</xdr:rowOff>
    </xdr:from>
    <xdr:to>
      <xdr:col>9</xdr:col>
      <xdr:colOff>590550</xdr:colOff>
      <xdr:row>99</xdr:row>
      <xdr:rowOff>196850</xdr:rowOff>
    </xdr:to>
    <xdr:pic>
      <xdr:nvPicPr>
        <xdr:cNvPr id="137" name="Image 198" descr="Nettoyant ALU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6699250" y="28917900"/>
          <a:ext cx="1238250" cy="117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273050</xdr:colOff>
      <xdr:row>96</xdr:row>
      <xdr:rowOff>184150</xdr:rowOff>
    </xdr:from>
    <xdr:to>
      <xdr:col>7</xdr:col>
      <xdr:colOff>279400</xdr:colOff>
      <xdr:row>99</xdr:row>
      <xdr:rowOff>184150</xdr:rowOff>
    </xdr:to>
    <xdr:pic>
      <xdr:nvPicPr>
        <xdr:cNvPr id="138" name="Image 199" descr="Nettoyage fenêtre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219700" y="28867100"/>
          <a:ext cx="806450" cy="121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260350</xdr:colOff>
      <xdr:row>96</xdr:row>
      <xdr:rowOff>304800</xdr:rowOff>
    </xdr:from>
    <xdr:to>
      <xdr:col>4</xdr:col>
      <xdr:colOff>12700</xdr:colOff>
      <xdr:row>99</xdr:row>
      <xdr:rowOff>260350</xdr:rowOff>
    </xdr:to>
    <xdr:pic>
      <xdr:nvPicPr>
        <xdr:cNvPr id="139" name="Image 200" descr="microfibre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6600" y="28987750"/>
          <a:ext cx="1352550" cy="116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120650</xdr:colOff>
      <xdr:row>96</xdr:row>
      <xdr:rowOff>304800</xdr:rowOff>
    </xdr:from>
    <xdr:to>
      <xdr:col>6</xdr:col>
      <xdr:colOff>206375</xdr:colOff>
      <xdr:row>99</xdr:row>
      <xdr:rowOff>381000</xdr:rowOff>
    </xdr:to>
    <xdr:sp macro="" textlink="">
      <xdr:nvSpPr>
        <xdr:cNvPr id="140" name="ZoneTexte 139"/>
        <xdr:cNvSpPr txBox="1"/>
      </xdr:nvSpPr>
      <xdr:spPr>
        <a:xfrm>
          <a:off x="3467100" y="28987750"/>
          <a:ext cx="1685925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050"/>
            <a:t>Utiliser un produite spécial ALU et un chiffon microfibre.</a:t>
          </a:r>
        </a:p>
        <a:p>
          <a:r>
            <a:rPr lang="fr-FR" sz="1050"/>
            <a:t>Pour le verre, seul le chiffon microfibre suffit.</a:t>
          </a:r>
        </a:p>
        <a:p>
          <a:r>
            <a:rPr lang="fr-FR" sz="1050"/>
            <a:t>Faire briller en passant un chiffon sec ensuite</a:t>
          </a:r>
          <a:r>
            <a:rPr lang="fr-FR" sz="1050" baseline="0"/>
            <a:t> ou du papier journal.</a:t>
          </a:r>
          <a:endParaRPr lang="fr-FR" sz="1050"/>
        </a:p>
      </xdr:txBody>
    </xdr:sp>
    <xdr:clientData/>
  </xdr:twoCellAnchor>
  <xdr:twoCellAnchor editAs="oneCell">
    <xdr:from>
      <xdr:col>8</xdr:col>
      <xdr:colOff>152400</xdr:colOff>
      <xdr:row>101</xdr:row>
      <xdr:rowOff>266700</xdr:rowOff>
    </xdr:from>
    <xdr:to>
      <xdr:col>9</xdr:col>
      <xdr:colOff>679450</xdr:colOff>
      <xdr:row>104</xdr:row>
      <xdr:rowOff>311150</xdr:rowOff>
    </xdr:to>
    <xdr:pic>
      <xdr:nvPicPr>
        <xdr:cNvPr id="141" name="Image 206" descr="Papier bulle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6699250" y="30645100"/>
          <a:ext cx="13271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139700</xdr:colOff>
      <xdr:row>101</xdr:row>
      <xdr:rowOff>361950</xdr:rowOff>
    </xdr:from>
    <xdr:to>
      <xdr:col>3</xdr:col>
      <xdr:colOff>508000</xdr:colOff>
      <xdr:row>104</xdr:row>
      <xdr:rowOff>260350</xdr:rowOff>
    </xdr:to>
    <xdr:pic>
      <xdr:nvPicPr>
        <xdr:cNvPr id="142" name="Image 207" descr="protection mousse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1885950" y="30740350"/>
          <a:ext cx="116840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102</xdr:row>
      <xdr:rowOff>3175</xdr:rowOff>
    </xdr:from>
    <xdr:to>
      <xdr:col>7</xdr:col>
      <xdr:colOff>485775</xdr:colOff>
      <xdr:row>104</xdr:row>
      <xdr:rowOff>3175</xdr:rowOff>
    </xdr:to>
    <xdr:sp macro="" textlink="">
      <xdr:nvSpPr>
        <xdr:cNvPr id="143" name="ZoneTexte 142"/>
        <xdr:cNvSpPr txBox="1"/>
      </xdr:nvSpPr>
      <xdr:spPr>
        <a:xfrm>
          <a:off x="3432175" y="30819725"/>
          <a:ext cx="2800350" cy="774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Placer des coin bleu en mousse</a:t>
          </a:r>
          <a:r>
            <a:rPr lang="fr-FR" sz="1100" baseline="0"/>
            <a:t> dans les 4 coins et emballer le tout avec du papier bulle.</a:t>
          </a:r>
          <a:endParaRPr lang="fr-FR" sz="1100"/>
        </a:p>
      </xdr:txBody>
    </xdr:sp>
    <xdr:clientData/>
  </xdr:twoCellAnchor>
  <xdr:twoCellAnchor editAs="oneCell">
    <xdr:from>
      <xdr:col>2</xdr:col>
      <xdr:colOff>69850</xdr:colOff>
      <xdr:row>54</xdr:row>
      <xdr:rowOff>349250</xdr:rowOff>
    </xdr:from>
    <xdr:to>
      <xdr:col>3</xdr:col>
      <xdr:colOff>711200</xdr:colOff>
      <xdr:row>56</xdr:row>
      <xdr:rowOff>184150</xdr:rowOff>
    </xdr:to>
    <xdr:pic>
      <xdr:nvPicPr>
        <xdr:cNvPr id="144" name="Image 146" descr="vlcsnap-415541.pn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16100" y="15144750"/>
          <a:ext cx="14414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72</xdr:row>
      <xdr:rowOff>285750</xdr:rowOff>
    </xdr:from>
    <xdr:to>
      <xdr:col>9</xdr:col>
      <xdr:colOff>590550</xdr:colOff>
      <xdr:row>74</xdr:row>
      <xdr:rowOff>311150</xdr:rowOff>
    </xdr:to>
    <xdr:pic>
      <xdr:nvPicPr>
        <xdr:cNvPr id="145" name="Image 146" descr="Cadreuse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718300" y="20929600"/>
          <a:ext cx="12192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457200</xdr:colOff>
      <xdr:row>30</xdr:row>
      <xdr:rowOff>31750</xdr:rowOff>
    </xdr:from>
    <xdr:to>
      <xdr:col>4</xdr:col>
      <xdr:colOff>431800</xdr:colOff>
      <xdr:row>30</xdr:row>
      <xdr:rowOff>247650</xdr:rowOff>
    </xdr:to>
    <xdr:sp macro="" textlink="">
      <xdr:nvSpPr>
        <xdr:cNvPr id="147" name="Freeform 17"/>
        <xdr:cNvSpPr>
          <a:spLocks/>
        </xdr:cNvSpPr>
      </xdr:nvSpPr>
      <xdr:spPr bwMode="auto">
        <a:xfrm flipV="1">
          <a:off x="2203450" y="6737350"/>
          <a:ext cx="1574800" cy="215900"/>
        </a:xfrm>
        <a:custGeom>
          <a:avLst/>
          <a:gdLst>
            <a:gd name="T0" fmla="*/ 0 w 3780"/>
            <a:gd name="T1" fmla="*/ 2147483647 h 360"/>
            <a:gd name="T2" fmla="*/ 2147483647 w 3780"/>
            <a:gd name="T3" fmla="*/ 2147483647 h 360"/>
            <a:gd name="T4" fmla="*/ 2147483647 w 3780"/>
            <a:gd name="T5" fmla="*/ 0 h 360"/>
            <a:gd name="T6" fmla="*/ 2147483647 w 3780"/>
            <a:gd name="T7" fmla="*/ 0 h 360"/>
            <a:gd name="T8" fmla="*/ 0 w 3780"/>
            <a:gd name="T9" fmla="*/ 2147483647 h 3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780"/>
            <a:gd name="T16" fmla="*/ 0 h 360"/>
            <a:gd name="T17" fmla="*/ 3780 w 3780"/>
            <a:gd name="T18" fmla="*/ 360 h 3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780" h="360">
              <a:moveTo>
                <a:pt x="0" y="360"/>
              </a:moveTo>
              <a:lnTo>
                <a:pt x="3780" y="360"/>
              </a:lnTo>
              <a:lnTo>
                <a:pt x="3420" y="0"/>
              </a:lnTo>
              <a:lnTo>
                <a:pt x="360" y="0"/>
              </a:lnTo>
              <a:lnTo>
                <a:pt x="0" y="360"/>
              </a:lnTo>
              <a:close/>
            </a:path>
          </a:pathLst>
        </a:custGeom>
        <a:solidFill>
          <a:srgbClr val="B8B8B8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469900</xdr:colOff>
      <xdr:row>29</xdr:row>
      <xdr:rowOff>304800</xdr:rowOff>
    </xdr:from>
    <xdr:to>
      <xdr:col>4</xdr:col>
      <xdr:colOff>431800</xdr:colOff>
      <xdr:row>29</xdr:row>
      <xdr:rowOff>304800</xdr:rowOff>
    </xdr:to>
    <xdr:sp macro="" textlink="">
      <xdr:nvSpPr>
        <xdr:cNvPr id="148" name="Line 18"/>
        <xdr:cNvSpPr>
          <a:spLocks noChangeShapeType="1"/>
        </xdr:cNvSpPr>
      </xdr:nvSpPr>
      <xdr:spPr bwMode="auto">
        <a:xfrm>
          <a:off x="2216150" y="662305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273050</xdr:colOff>
      <xdr:row>29</xdr:row>
      <xdr:rowOff>152400</xdr:rowOff>
    </xdr:from>
    <xdr:to>
      <xdr:col>2</xdr:col>
      <xdr:colOff>673100</xdr:colOff>
      <xdr:row>31</xdr:row>
      <xdr:rowOff>0</xdr:rowOff>
    </xdr:to>
    <xdr:sp macro="" textlink="">
      <xdr:nvSpPr>
        <xdr:cNvPr id="149" name="Line 20"/>
        <xdr:cNvSpPr>
          <a:spLocks noChangeShapeType="1"/>
        </xdr:cNvSpPr>
      </xdr:nvSpPr>
      <xdr:spPr bwMode="auto">
        <a:xfrm>
          <a:off x="2019300" y="647065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29</xdr:row>
      <xdr:rowOff>184150</xdr:rowOff>
    </xdr:from>
    <xdr:to>
      <xdr:col>4</xdr:col>
      <xdr:colOff>590550</xdr:colOff>
      <xdr:row>31</xdr:row>
      <xdr:rowOff>31750</xdr:rowOff>
    </xdr:to>
    <xdr:sp macro="" textlink="">
      <xdr:nvSpPr>
        <xdr:cNvPr id="150" name="Line 21"/>
        <xdr:cNvSpPr>
          <a:spLocks noChangeShapeType="1"/>
        </xdr:cNvSpPr>
      </xdr:nvSpPr>
      <xdr:spPr bwMode="auto">
        <a:xfrm flipH="1">
          <a:off x="3536950" y="650240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679793</xdr:colOff>
      <xdr:row>30</xdr:row>
      <xdr:rowOff>329814</xdr:rowOff>
    </xdr:from>
    <xdr:to>
      <xdr:col>2</xdr:col>
      <xdr:colOff>688975</xdr:colOff>
      <xdr:row>32</xdr:row>
      <xdr:rowOff>0</xdr:rowOff>
    </xdr:to>
    <xdr:cxnSp macro="">
      <xdr:nvCxnSpPr>
        <xdr:cNvPr id="151" name="Connecteur droit 150"/>
        <xdr:cNvCxnSpPr/>
      </xdr:nvCxnSpPr>
      <xdr:spPr>
        <a:xfrm rot="10800000" flipH="1" flipV="1">
          <a:off x="2426043" y="703541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30</xdr:row>
      <xdr:rowOff>342514</xdr:rowOff>
    </xdr:from>
    <xdr:to>
      <xdr:col>4</xdr:col>
      <xdr:colOff>225425</xdr:colOff>
      <xdr:row>32</xdr:row>
      <xdr:rowOff>102</xdr:rowOff>
    </xdr:to>
    <xdr:cxnSp macro="">
      <xdr:nvCxnSpPr>
        <xdr:cNvPr id="152" name="Connecteur droit 151"/>
        <xdr:cNvCxnSpPr/>
      </xdr:nvCxnSpPr>
      <xdr:spPr>
        <a:xfrm>
          <a:off x="3567517" y="704811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31</xdr:row>
      <xdr:rowOff>282046</xdr:rowOff>
    </xdr:from>
    <xdr:to>
      <xdr:col>4</xdr:col>
      <xdr:colOff>227247</xdr:colOff>
      <xdr:row>31</xdr:row>
      <xdr:rowOff>283634</xdr:rowOff>
    </xdr:to>
    <xdr:cxnSp macro="">
      <xdr:nvCxnSpPr>
        <xdr:cNvPr id="153" name="Connecteur droit avec flèche 152"/>
        <xdr:cNvCxnSpPr/>
      </xdr:nvCxnSpPr>
      <xdr:spPr>
        <a:xfrm>
          <a:off x="2422276" y="737499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649287</xdr:colOff>
      <xdr:row>28</xdr:row>
      <xdr:rowOff>405606</xdr:rowOff>
    </xdr:from>
    <xdr:to>
      <xdr:col>6</xdr:col>
      <xdr:colOff>17180</xdr:colOff>
      <xdr:row>31</xdr:row>
      <xdr:rowOff>333362</xdr:rowOff>
    </xdr:to>
    <xdr:sp macro="" textlink="">
      <xdr:nvSpPr>
        <xdr:cNvPr id="154" name="Rectangle 153"/>
        <xdr:cNvSpPr/>
      </xdr:nvSpPr>
      <xdr:spPr>
        <a:xfrm>
          <a:off x="4795837" y="6285706"/>
          <a:ext cx="167993" cy="1140606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5</xdr:col>
      <xdr:colOff>646509</xdr:colOff>
      <xdr:row>31</xdr:row>
      <xdr:rowOff>194869</xdr:rowOff>
    </xdr:from>
    <xdr:to>
      <xdr:col>7</xdr:col>
      <xdr:colOff>246459</xdr:colOff>
      <xdr:row>31</xdr:row>
      <xdr:rowOff>349650</xdr:rowOff>
    </xdr:to>
    <xdr:sp macro="" textlink="">
      <xdr:nvSpPr>
        <xdr:cNvPr id="155" name="Rectangle 154"/>
        <xdr:cNvSpPr/>
      </xdr:nvSpPr>
      <xdr:spPr>
        <a:xfrm rot="5400000">
          <a:off x="5315743" y="6765135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 editAs="oneCell">
    <xdr:from>
      <xdr:col>2</xdr:col>
      <xdr:colOff>647700</xdr:colOff>
      <xdr:row>28</xdr:row>
      <xdr:rowOff>298450</xdr:rowOff>
    </xdr:from>
    <xdr:to>
      <xdr:col>3</xdr:col>
      <xdr:colOff>50800</xdr:colOff>
      <xdr:row>30</xdr:row>
      <xdr:rowOff>44450</xdr:rowOff>
    </xdr:to>
    <xdr:pic>
      <xdr:nvPicPr>
        <xdr:cNvPr id="15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636270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28</xdr:row>
      <xdr:rowOff>285750</xdr:rowOff>
    </xdr:from>
    <xdr:to>
      <xdr:col>4</xdr:col>
      <xdr:colOff>190500</xdr:colOff>
      <xdr:row>30</xdr:row>
      <xdr:rowOff>38100</xdr:rowOff>
    </xdr:to>
    <xdr:pic>
      <xdr:nvPicPr>
        <xdr:cNvPr id="157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635952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628650</xdr:colOff>
      <xdr:row>30</xdr:row>
      <xdr:rowOff>57150</xdr:rowOff>
    </xdr:from>
    <xdr:to>
      <xdr:col>4</xdr:col>
      <xdr:colOff>31750</xdr:colOff>
      <xdr:row>30</xdr:row>
      <xdr:rowOff>228600</xdr:rowOff>
    </xdr:to>
    <xdr:sp macro="" textlink="">
      <xdr:nvSpPr>
        <xdr:cNvPr id="158" name="AutoShape 23"/>
        <xdr:cNvSpPr>
          <a:spLocks noChangeArrowheads="1"/>
        </xdr:cNvSpPr>
      </xdr:nvSpPr>
      <xdr:spPr bwMode="auto">
        <a:xfrm>
          <a:off x="3175000" y="676275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762000</xdr:colOff>
      <xdr:row>30</xdr:row>
      <xdr:rowOff>44450</xdr:rowOff>
    </xdr:from>
    <xdr:to>
      <xdr:col>3</xdr:col>
      <xdr:colOff>158750</xdr:colOff>
      <xdr:row>30</xdr:row>
      <xdr:rowOff>209550</xdr:rowOff>
    </xdr:to>
    <xdr:sp macro="" textlink="">
      <xdr:nvSpPr>
        <xdr:cNvPr id="159" name="AutoShape 23"/>
        <xdr:cNvSpPr>
          <a:spLocks noChangeArrowheads="1"/>
        </xdr:cNvSpPr>
      </xdr:nvSpPr>
      <xdr:spPr bwMode="auto">
        <a:xfrm>
          <a:off x="2508250" y="675005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7</xdr:col>
      <xdr:colOff>292100</xdr:colOff>
      <xdr:row>30</xdr:row>
      <xdr:rowOff>6350</xdr:rowOff>
    </xdr:from>
    <xdr:to>
      <xdr:col>7</xdr:col>
      <xdr:colOff>749300</xdr:colOff>
      <xdr:row>30</xdr:row>
      <xdr:rowOff>190500</xdr:rowOff>
    </xdr:to>
    <xdr:grpSp>
      <xdr:nvGrpSpPr>
        <xdr:cNvPr id="160" name="Group 32"/>
        <xdr:cNvGrpSpPr>
          <a:grpSpLocks/>
        </xdr:cNvGrpSpPr>
      </xdr:nvGrpSpPr>
      <xdr:grpSpPr bwMode="auto">
        <a:xfrm>
          <a:off x="6038850" y="8407400"/>
          <a:ext cx="457200" cy="184150"/>
          <a:chOff x="836" y="332"/>
          <a:chExt cx="80" cy="15"/>
        </a:xfrm>
      </xdr:grpSpPr>
      <xdr:sp macro="" textlink="">
        <xdr:nvSpPr>
          <xdr:cNvPr id="161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2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3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381000</xdr:colOff>
      <xdr:row>28</xdr:row>
      <xdr:rowOff>50800</xdr:rowOff>
    </xdr:from>
    <xdr:to>
      <xdr:col>6</xdr:col>
      <xdr:colOff>520700</xdr:colOff>
      <xdr:row>29</xdr:row>
      <xdr:rowOff>31750</xdr:rowOff>
    </xdr:to>
    <xdr:grpSp>
      <xdr:nvGrpSpPr>
        <xdr:cNvPr id="164" name="Group 32"/>
        <xdr:cNvGrpSpPr>
          <a:grpSpLocks/>
        </xdr:cNvGrpSpPr>
      </xdr:nvGrpSpPr>
      <xdr:grpSpPr bwMode="auto">
        <a:xfrm rot="-5400000">
          <a:off x="5187950" y="7766050"/>
          <a:ext cx="419100" cy="139700"/>
          <a:chOff x="836" y="332"/>
          <a:chExt cx="80" cy="15"/>
        </a:xfrm>
      </xdr:grpSpPr>
      <xdr:sp macro="" textlink="">
        <xdr:nvSpPr>
          <xdr:cNvPr id="165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6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7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577057</xdr:colOff>
      <xdr:row>29</xdr:row>
      <xdr:rowOff>142875</xdr:rowOff>
    </xdr:from>
    <xdr:to>
      <xdr:col>5</xdr:col>
      <xdr:colOff>577057</xdr:colOff>
      <xdr:row>31</xdr:row>
      <xdr:rowOff>156362</xdr:rowOff>
    </xdr:to>
    <xdr:cxnSp macro="">
      <xdr:nvCxnSpPr>
        <xdr:cNvPr id="168" name="Connecteur droit avec flèche 167"/>
        <xdr:cNvCxnSpPr/>
      </xdr:nvCxnSpPr>
      <xdr:spPr>
        <a:xfrm>
          <a:off x="4723607" y="6461125"/>
          <a:ext cx="0" cy="78818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29</xdr:row>
      <xdr:rowOff>133350</xdr:rowOff>
    </xdr:from>
    <xdr:to>
      <xdr:col>5</xdr:col>
      <xdr:colOff>746125</xdr:colOff>
      <xdr:row>29</xdr:row>
      <xdr:rowOff>133350</xdr:rowOff>
    </xdr:to>
    <xdr:cxnSp macro="">
      <xdr:nvCxnSpPr>
        <xdr:cNvPr id="169" name="Connecteur droit 168"/>
        <xdr:cNvCxnSpPr/>
      </xdr:nvCxnSpPr>
      <xdr:spPr>
        <a:xfrm rot="10800000">
          <a:off x="4594225" y="6451600"/>
          <a:ext cx="298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482600</xdr:colOff>
      <xdr:row>31</xdr:row>
      <xdr:rowOff>171451</xdr:rowOff>
    </xdr:from>
    <xdr:to>
      <xdr:col>5</xdr:col>
      <xdr:colOff>668583</xdr:colOff>
      <xdr:row>31</xdr:row>
      <xdr:rowOff>173836</xdr:rowOff>
    </xdr:to>
    <xdr:cxnSp macro="">
      <xdr:nvCxnSpPr>
        <xdr:cNvPr id="170" name="Connecteur droit 169"/>
        <xdr:cNvCxnSpPr/>
      </xdr:nvCxnSpPr>
      <xdr:spPr>
        <a:xfrm rot="10800000">
          <a:off x="4629150" y="7264401"/>
          <a:ext cx="185983" cy="23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35</xdr:row>
      <xdr:rowOff>31750</xdr:rowOff>
    </xdr:from>
    <xdr:to>
      <xdr:col>4</xdr:col>
      <xdr:colOff>431800</xdr:colOff>
      <xdr:row>35</xdr:row>
      <xdr:rowOff>247650</xdr:rowOff>
    </xdr:to>
    <xdr:sp macro="" textlink="">
      <xdr:nvSpPr>
        <xdr:cNvPr id="171" name="Freeform 17"/>
        <xdr:cNvSpPr>
          <a:spLocks/>
        </xdr:cNvSpPr>
      </xdr:nvSpPr>
      <xdr:spPr bwMode="auto">
        <a:xfrm flipV="1">
          <a:off x="2203450" y="8432800"/>
          <a:ext cx="1574800" cy="215900"/>
        </a:xfrm>
        <a:custGeom>
          <a:avLst/>
          <a:gdLst>
            <a:gd name="T0" fmla="*/ 0 w 3780"/>
            <a:gd name="T1" fmla="*/ 2147483647 h 360"/>
            <a:gd name="T2" fmla="*/ 2147483647 w 3780"/>
            <a:gd name="T3" fmla="*/ 2147483647 h 360"/>
            <a:gd name="T4" fmla="*/ 2147483647 w 3780"/>
            <a:gd name="T5" fmla="*/ 0 h 360"/>
            <a:gd name="T6" fmla="*/ 2147483647 w 3780"/>
            <a:gd name="T7" fmla="*/ 0 h 360"/>
            <a:gd name="T8" fmla="*/ 0 w 3780"/>
            <a:gd name="T9" fmla="*/ 2147483647 h 3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780"/>
            <a:gd name="T16" fmla="*/ 0 h 360"/>
            <a:gd name="T17" fmla="*/ 3780 w 3780"/>
            <a:gd name="T18" fmla="*/ 360 h 3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780" h="360">
              <a:moveTo>
                <a:pt x="0" y="360"/>
              </a:moveTo>
              <a:lnTo>
                <a:pt x="3780" y="360"/>
              </a:lnTo>
              <a:lnTo>
                <a:pt x="3420" y="0"/>
              </a:lnTo>
              <a:lnTo>
                <a:pt x="360" y="0"/>
              </a:lnTo>
              <a:lnTo>
                <a:pt x="0" y="360"/>
              </a:lnTo>
              <a:close/>
            </a:path>
          </a:pathLst>
        </a:custGeom>
        <a:solidFill>
          <a:srgbClr val="B8B8B8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469900</xdr:colOff>
      <xdr:row>34</xdr:row>
      <xdr:rowOff>304800</xdr:rowOff>
    </xdr:from>
    <xdr:to>
      <xdr:col>4</xdr:col>
      <xdr:colOff>431800</xdr:colOff>
      <xdr:row>34</xdr:row>
      <xdr:rowOff>304800</xdr:rowOff>
    </xdr:to>
    <xdr:sp macro="" textlink="">
      <xdr:nvSpPr>
        <xdr:cNvPr id="172" name="Line 18"/>
        <xdr:cNvSpPr>
          <a:spLocks noChangeShapeType="1"/>
        </xdr:cNvSpPr>
      </xdr:nvSpPr>
      <xdr:spPr bwMode="auto">
        <a:xfrm>
          <a:off x="2216150" y="831850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273050</xdr:colOff>
      <xdr:row>34</xdr:row>
      <xdr:rowOff>152400</xdr:rowOff>
    </xdr:from>
    <xdr:to>
      <xdr:col>2</xdr:col>
      <xdr:colOff>673100</xdr:colOff>
      <xdr:row>36</xdr:row>
      <xdr:rowOff>0</xdr:rowOff>
    </xdr:to>
    <xdr:sp macro="" textlink="">
      <xdr:nvSpPr>
        <xdr:cNvPr id="173" name="Line 20"/>
        <xdr:cNvSpPr>
          <a:spLocks noChangeShapeType="1"/>
        </xdr:cNvSpPr>
      </xdr:nvSpPr>
      <xdr:spPr bwMode="auto">
        <a:xfrm>
          <a:off x="2019300" y="816610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34</xdr:row>
      <xdr:rowOff>184150</xdr:rowOff>
    </xdr:from>
    <xdr:to>
      <xdr:col>4</xdr:col>
      <xdr:colOff>590550</xdr:colOff>
      <xdr:row>36</xdr:row>
      <xdr:rowOff>31750</xdr:rowOff>
    </xdr:to>
    <xdr:sp macro="" textlink="">
      <xdr:nvSpPr>
        <xdr:cNvPr id="174" name="Line 21"/>
        <xdr:cNvSpPr>
          <a:spLocks noChangeShapeType="1"/>
        </xdr:cNvSpPr>
      </xdr:nvSpPr>
      <xdr:spPr bwMode="auto">
        <a:xfrm flipH="1">
          <a:off x="3536950" y="8197850"/>
          <a:ext cx="400050" cy="6223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679793</xdr:colOff>
      <xdr:row>35</xdr:row>
      <xdr:rowOff>329814</xdr:rowOff>
    </xdr:from>
    <xdr:to>
      <xdr:col>2</xdr:col>
      <xdr:colOff>688975</xdr:colOff>
      <xdr:row>37</xdr:row>
      <xdr:rowOff>0</xdr:rowOff>
    </xdr:to>
    <xdr:cxnSp macro="">
      <xdr:nvCxnSpPr>
        <xdr:cNvPr id="175" name="Connecteur droit 174"/>
        <xdr:cNvCxnSpPr/>
      </xdr:nvCxnSpPr>
      <xdr:spPr>
        <a:xfrm rot="10800000" flipH="1" flipV="1">
          <a:off x="2426043" y="873086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35</xdr:row>
      <xdr:rowOff>342514</xdr:rowOff>
    </xdr:from>
    <xdr:to>
      <xdr:col>4</xdr:col>
      <xdr:colOff>225425</xdr:colOff>
      <xdr:row>37</xdr:row>
      <xdr:rowOff>102</xdr:rowOff>
    </xdr:to>
    <xdr:cxnSp macro="">
      <xdr:nvCxnSpPr>
        <xdr:cNvPr id="176" name="Connecteur droit 175"/>
        <xdr:cNvCxnSpPr/>
      </xdr:nvCxnSpPr>
      <xdr:spPr>
        <a:xfrm>
          <a:off x="3567517" y="874356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36</xdr:row>
      <xdr:rowOff>282046</xdr:rowOff>
    </xdr:from>
    <xdr:to>
      <xdr:col>4</xdr:col>
      <xdr:colOff>227247</xdr:colOff>
      <xdr:row>36</xdr:row>
      <xdr:rowOff>283634</xdr:rowOff>
    </xdr:to>
    <xdr:cxnSp macro="">
      <xdr:nvCxnSpPr>
        <xdr:cNvPr id="177" name="Connecteur droit avec flèche 176"/>
        <xdr:cNvCxnSpPr/>
      </xdr:nvCxnSpPr>
      <xdr:spPr>
        <a:xfrm>
          <a:off x="2422276" y="907044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647700</xdr:colOff>
      <xdr:row>33</xdr:row>
      <xdr:rowOff>298450</xdr:rowOff>
    </xdr:from>
    <xdr:to>
      <xdr:col>3</xdr:col>
      <xdr:colOff>50800</xdr:colOff>
      <xdr:row>35</xdr:row>
      <xdr:rowOff>44450</xdr:rowOff>
    </xdr:to>
    <xdr:pic>
      <xdr:nvPicPr>
        <xdr:cNvPr id="17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805815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33</xdr:row>
      <xdr:rowOff>285750</xdr:rowOff>
    </xdr:from>
    <xdr:to>
      <xdr:col>4</xdr:col>
      <xdr:colOff>190500</xdr:colOff>
      <xdr:row>35</xdr:row>
      <xdr:rowOff>38100</xdr:rowOff>
    </xdr:to>
    <xdr:pic>
      <xdr:nvPicPr>
        <xdr:cNvPr id="179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805497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628650</xdr:colOff>
      <xdr:row>35</xdr:row>
      <xdr:rowOff>57150</xdr:rowOff>
    </xdr:from>
    <xdr:to>
      <xdr:col>4</xdr:col>
      <xdr:colOff>31750</xdr:colOff>
      <xdr:row>35</xdr:row>
      <xdr:rowOff>228600</xdr:rowOff>
    </xdr:to>
    <xdr:sp macro="" textlink="">
      <xdr:nvSpPr>
        <xdr:cNvPr id="180" name="AutoShape 23"/>
        <xdr:cNvSpPr>
          <a:spLocks noChangeArrowheads="1"/>
        </xdr:cNvSpPr>
      </xdr:nvSpPr>
      <xdr:spPr bwMode="auto">
        <a:xfrm>
          <a:off x="3175000" y="845820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762000</xdr:colOff>
      <xdr:row>35</xdr:row>
      <xdr:rowOff>44450</xdr:rowOff>
    </xdr:from>
    <xdr:to>
      <xdr:col>3</xdr:col>
      <xdr:colOff>158750</xdr:colOff>
      <xdr:row>35</xdr:row>
      <xdr:rowOff>209550</xdr:rowOff>
    </xdr:to>
    <xdr:sp macro="" textlink="">
      <xdr:nvSpPr>
        <xdr:cNvPr id="181" name="AutoShape 23"/>
        <xdr:cNvSpPr>
          <a:spLocks noChangeArrowheads="1"/>
        </xdr:cNvSpPr>
      </xdr:nvSpPr>
      <xdr:spPr bwMode="auto">
        <a:xfrm>
          <a:off x="2508250" y="844550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311150</xdr:colOff>
      <xdr:row>33</xdr:row>
      <xdr:rowOff>76200</xdr:rowOff>
    </xdr:from>
    <xdr:to>
      <xdr:col>9</xdr:col>
      <xdr:colOff>501650</xdr:colOff>
      <xdr:row>36</xdr:row>
      <xdr:rowOff>260350</xdr:rowOff>
    </xdr:to>
    <xdr:pic>
      <xdr:nvPicPr>
        <xdr:cNvPr id="184" name="Image 103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58000" y="76517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317500</xdr:colOff>
      <xdr:row>28</xdr:row>
      <xdr:rowOff>82550</xdr:rowOff>
    </xdr:from>
    <xdr:to>
      <xdr:col>9</xdr:col>
      <xdr:colOff>508000</xdr:colOff>
      <xdr:row>31</xdr:row>
      <xdr:rowOff>266700</xdr:rowOff>
    </xdr:to>
    <xdr:pic>
      <xdr:nvPicPr>
        <xdr:cNvPr id="185" name="Image 104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64350" y="59626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31750</xdr:colOff>
      <xdr:row>29</xdr:row>
      <xdr:rowOff>114300</xdr:rowOff>
    </xdr:from>
    <xdr:to>
      <xdr:col>7</xdr:col>
      <xdr:colOff>107950</xdr:colOff>
      <xdr:row>31</xdr:row>
      <xdr:rowOff>190500</xdr:rowOff>
    </xdr:to>
    <xdr:pic>
      <xdr:nvPicPr>
        <xdr:cNvPr id="186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lum bright="-10000"/>
        </a:blip>
        <a:srcRect/>
        <a:stretch>
          <a:fillRect/>
        </a:stretch>
      </xdr:blipFill>
      <xdr:spPr bwMode="auto">
        <a:xfrm>
          <a:off x="4978400" y="6432550"/>
          <a:ext cx="87630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241300</xdr:colOff>
      <xdr:row>30</xdr:row>
      <xdr:rowOff>298450</xdr:rowOff>
    </xdr:from>
    <xdr:to>
      <xdr:col>7</xdr:col>
      <xdr:colOff>127000</xdr:colOff>
      <xdr:row>31</xdr:row>
      <xdr:rowOff>184150</xdr:rowOff>
    </xdr:to>
    <xdr:sp macro="" textlink="">
      <xdr:nvSpPr>
        <xdr:cNvPr id="187" name="Rectangle 31" descr="Chêne"/>
        <xdr:cNvSpPr>
          <a:spLocks noChangeArrowheads="1"/>
        </xdr:cNvSpPr>
      </xdr:nvSpPr>
      <xdr:spPr bwMode="auto">
        <a:xfrm>
          <a:off x="5187950" y="7004050"/>
          <a:ext cx="68580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88900</xdr:colOff>
      <xdr:row>29</xdr:row>
      <xdr:rowOff>311150</xdr:rowOff>
    </xdr:from>
    <xdr:to>
      <xdr:col>7</xdr:col>
      <xdr:colOff>247650</xdr:colOff>
      <xdr:row>31</xdr:row>
      <xdr:rowOff>184150</xdr:rowOff>
    </xdr:to>
    <xdr:sp macro="" textlink="">
      <xdr:nvSpPr>
        <xdr:cNvPr id="188" name="Rectangle 31" descr="Chêne"/>
        <xdr:cNvSpPr>
          <a:spLocks noChangeArrowheads="1"/>
        </xdr:cNvSpPr>
      </xdr:nvSpPr>
      <xdr:spPr bwMode="auto">
        <a:xfrm rot="5400000">
          <a:off x="5591175" y="6873875"/>
          <a:ext cx="64770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29</xdr:row>
      <xdr:rowOff>44450</xdr:rowOff>
    </xdr:from>
    <xdr:to>
      <xdr:col>7</xdr:col>
      <xdr:colOff>19050</xdr:colOff>
      <xdr:row>29</xdr:row>
      <xdr:rowOff>323850</xdr:rowOff>
    </xdr:to>
    <xdr:sp macro="" textlink="">
      <xdr:nvSpPr>
        <xdr:cNvPr id="189" name="Rectangle 31" descr="Chêne"/>
        <xdr:cNvSpPr>
          <a:spLocks noChangeArrowheads="1"/>
        </xdr:cNvSpPr>
      </xdr:nvSpPr>
      <xdr:spPr bwMode="auto">
        <a:xfrm rot="10800000">
          <a:off x="4984750" y="6362700"/>
          <a:ext cx="781050" cy="27940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29</xdr:row>
      <xdr:rowOff>138111</xdr:rowOff>
    </xdr:from>
    <xdr:to>
      <xdr:col>7</xdr:col>
      <xdr:colOff>19050</xdr:colOff>
      <xdr:row>29</xdr:row>
      <xdr:rowOff>138111</xdr:rowOff>
    </xdr:to>
    <xdr:cxnSp macro="">
      <xdr:nvCxnSpPr>
        <xdr:cNvPr id="190" name="Connecteur droit 189"/>
        <xdr:cNvCxnSpPr/>
      </xdr:nvCxnSpPr>
      <xdr:spPr>
        <a:xfrm flipH="1">
          <a:off x="4984750" y="6456361"/>
          <a:ext cx="781050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646112</xdr:colOff>
      <xdr:row>33</xdr:row>
      <xdr:rowOff>404812</xdr:rowOff>
    </xdr:from>
    <xdr:to>
      <xdr:col>6</xdr:col>
      <xdr:colOff>8755</xdr:colOff>
      <xdr:row>36</xdr:row>
      <xdr:rowOff>326231</xdr:rowOff>
    </xdr:to>
    <xdr:sp macro="" textlink="">
      <xdr:nvSpPr>
        <xdr:cNvPr id="191" name="Rectangle 190"/>
        <xdr:cNvSpPr/>
      </xdr:nvSpPr>
      <xdr:spPr>
        <a:xfrm>
          <a:off x="4792662" y="7980362"/>
          <a:ext cx="162743" cy="1134269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5</xdr:col>
      <xdr:colOff>649684</xdr:colOff>
      <xdr:row>36</xdr:row>
      <xdr:rowOff>181374</xdr:rowOff>
    </xdr:from>
    <xdr:to>
      <xdr:col>7</xdr:col>
      <xdr:colOff>249634</xdr:colOff>
      <xdr:row>36</xdr:row>
      <xdr:rowOff>336155</xdr:rowOff>
    </xdr:to>
    <xdr:sp macro="" textlink="">
      <xdr:nvSpPr>
        <xdr:cNvPr id="192" name="Rectangle 191"/>
        <xdr:cNvSpPr/>
      </xdr:nvSpPr>
      <xdr:spPr>
        <a:xfrm rot="5400000">
          <a:off x="5318918" y="8447090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7</xdr:col>
      <xdr:colOff>279400</xdr:colOff>
      <xdr:row>35</xdr:row>
      <xdr:rowOff>0</xdr:rowOff>
    </xdr:from>
    <xdr:to>
      <xdr:col>7</xdr:col>
      <xdr:colOff>736600</xdr:colOff>
      <xdr:row>35</xdr:row>
      <xdr:rowOff>184150</xdr:rowOff>
    </xdr:to>
    <xdr:grpSp>
      <xdr:nvGrpSpPr>
        <xdr:cNvPr id="193" name="Group 32"/>
        <xdr:cNvGrpSpPr>
          <a:grpSpLocks/>
        </xdr:cNvGrpSpPr>
      </xdr:nvGrpSpPr>
      <xdr:grpSpPr bwMode="auto">
        <a:xfrm>
          <a:off x="6026150" y="10096500"/>
          <a:ext cx="457200" cy="184150"/>
          <a:chOff x="836" y="332"/>
          <a:chExt cx="80" cy="15"/>
        </a:xfrm>
      </xdr:grpSpPr>
      <xdr:sp macro="" textlink="">
        <xdr:nvSpPr>
          <xdr:cNvPr id="194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5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6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368300</xdr:colOff>
      <xdr:row>33</xdr:row>
      <xdr:rowOff>38100</xdr:rowOff>
    </xdr:from>
    <xdr:to>
      <xdr:col>6</xdr:col>
      <xdr:colOff>508000</xdr:colOff>
      <xdr:row>34</xdr:row>
      <xdr:rowOff>19050</xdr:rowOff>
    </xdr:to>
    <xdr:grpSp>
      <xdr:nvGrpSpPr>
        <xdr:cNvPr id="197" name="Group 32"/>
        <xdr:cNvGrpSpPr>
          <a:grpSpLocks/>
        </xdr:cNvGrpSpPr>
      </xdr:nvGrpSpPr>
      <xdr:grpSpPr bwMode="auto">
        <a:xfrm rot="-5400000">
          <a:off x="5175250" y="9448800"/>
          <a:ext cx="419100" cy="139700"/>
          <a:chOff x="836" y="332"/>
          <a:chExt cx="80" cy="15"/>
        </a:xfrm>
      </xdr:grpSpPr>
      <xdr:sp macro="" textlink="">
        <xdr:nvSpPr>
          <xdr:cNvPr id="198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9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0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567532</xdr:colOff>
      <xdr:row>34</xdr:row>
      <xdr:rowOff>135731</xdr:rowOff>
    </xdr:from>
    <xdr:to>
      <xdr:col>5</xdr:col>
      <xdr:colOff>567532</xdr:colOff>
      <xdr:row>36</xdr:row>
      <xdr:rowOff>155574</xdr:rowOff>
    </xdr:to>
    <xdr:cxnSp macro="">
      <xdr:nvCxnSpPr>
        <xdr:cNvPr id="201" name="Connecteur droit avec flèche 200"/>
        <xdr:cNvCxnSpPr/>
      </xdr:nvCxnSpPr>
      <xdr:spPr>
        <a:xfrm>
          <a:off x="4714082" y="8149431"/>
          <a:ext cx="0" cy="79454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34</xdr:row>
      <xdr:rowOff>119856</xdr:rowOff>
    </xdr:from>
    <xdr:to>
      <xdr:col>5</xdr:col>
      <xdr:colOff>736600</xdr:colOff>
      <xdr:row>34</xdr:row>
      <xdr:rowOff>119856</xdr:rowOff>
    </xdr:to>
    <xdr:cxnSp macro="">
      <xdr:nvCxnSpPr>
        <xdr:cNvPr id="202" name="Connecteur droit 201"/>
        <xdr:cNvCxnSpPr/>
      </xdr:nvCxnSpPr>
      <xdr:spPr>
        <a:xfrm rot="10800000">
          <a:off x="4584700" y="8133556"/>
          <a:ext cx="298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466725</xdr:colOff>
      <xdr:row>36</xdr:row>
      <xdr:rowOff>157957</xdr:rowOff>
    </xdr:from>
    <xdr:to>
      <xdr:col>5</xdr:col>
      <xdr:colOff>659351</xdr:colOff>
      <xdr:row>36</xdr:row>
      <xdr:rowOff>160342</xdr:rowOff>
    </xdr:to>
    <xdr:cxnSp macro="">
      <xdr:nvCxnSpPr>
        <xdr:cNvPr id="203" name="Connecteur droit 202"/>
        <xdr:cNvCxnSpPr/>
      </xdr:nvCxnSpPr>
      <xdr:spPr>
        <a:xfrm rot="10800000">
          <a:off x="4613275" y="8946357"/>
          <a:ext cx="192626" cy="23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19050</xdr:colOff>
      <xdr:row>34</xdr:row>
      <xdr:rowOff>107950</xdr:rowOff>
    </xdr:from>
    <xdr:to>
      <xdr:col>7</xdr:col>
      <xdr:colOff>101600</xdr:colOff>
      <xdr:row>36</xdr:row>
      <xdr:rowOff>184150</xdr:rowOff>
    </xdr:to>
    <xdr:pic>
      <xdr:nvPicPr>
        <xdr:cNvPr id="204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lum bright="-10000"/>
        </a:blip>
        <a:srcRect/>
        <a:stretch>
          <a:fillRect/>
        </a:stretch>
      </xdr:blipFill>
      <xdr:spPr bwMode="auto">
        <a:xfrm>
          <a:off x="4965700" y="8121650"/>
          <a:ext cx="88265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35</xdr:row>
      <xdr:rowOff>285750</xdr:rowOff>
    </xdr:from>
    <xdr:to>
      <xdr:col>7</xdr:col>
      <xdr:colOff>120650</xdr:colOff>
      <xdr:row>36</xdr:row>
      <xdr:rowOff>171450</xdr:rowOff>
    </xdr:to>
    <xdr:sp macro="" textlink="">
      <xdr:nvSpPr>
        <xdr:cNvPr id="205" name="Rectangle 31" descr="Chêne"/>
        <xdr:cNvSpPr>
          <a:spLocks noChangeArrowheads="1"/>
        </xdr:cNvSpPr>
      </xdr:nvSpPr>
      <xdr:spPr bwMode="auto">
        <a:xfrm>
          <a:off x="5175250" y="8686800"/>
          <a:ext cx="69215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82550</xdr:colOff>
      <xdr:row>34</xdr:row>
      <xdr:rowOff>304800</xdr:rowOff>
    </xdr:from>
    <xdr:to>
      <xdr:col>7</xdr:col>
      <xdr:colOff>241300</xdr:colOff>
      <xdr:row>36</xdr:row>
      <xdr:rowOff>171450</xdr:rowOff>
    </xdr:to>
    <xdr:sp macro="" textlink="">
      <xdr:nvSpPr>
        <xdr:cNvPr id="206" name="Rectangle 31" descr="Chêne"/>
        <xdr:cNvSpPr>
          <a:spLocks noChangeArrowheads="1"/>
        </xdr:cNvSpPr>
      </xdr:nvSpPr>
      <xdr:spPr bwMode="auto">
        <a:xfrm rot="5400000">
          <a:off x="5588000" y="8559800"/>
          <a:ext cx="64135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31750</xdr:colOff>
      <xdr:row>34</xdr:row>
      <xdr:rowOff>38100</xdr:rowOff>
    </xdr:from>
    <xdr:to>
      <xdr:col>7</xdr:col>
      <xdr:colOff>12700</xdr:colOff>
      <xdr:row>34</xdr:row>
      <xdr:rowOff>311150</xdr:rowOff>
    </xdr:to>
    <xdr:sp macro="" textlink="">
      <xdr:nvSpPr>
        <xdr:cNvPr id="207" name="Rectangle 31" descr="Chêne"/>
        <xdr:cNvSpPr>
          <a:spLocks noChangeArrowheads="1"/>
        </xdr:cNvSpPr>
      </xdr:nvSpPr>
      <xdr:spPr bwMode="auto">
        <a:xfrm rot="10800000">
          <a:off x="4978400" y="8051800"/>
          <a:ext cx="78105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34</xdr:row>
      <xdr:rowOff>130967</xdr:rowOff>
    </xdr:from>
    <xdr:to>
      <xdr:col>7</xdr:col>
      <xdr:colOff>9525</xdr:colOff>
      <xdr:row>34</xdr:row>
      <xdr:rowOff>130967</xdr:rowOff>
    </xdr:to>
    <xdr:cxnSp macro="">
      <xdr:nvCxnSpPr>
        <xdr:cNvPr id="208" name="Connecteur droit 207"/>
        <xdr:cNvCxnSpPr/>
      </xdr:nvCxnSpPr>
      <xdr:spPr>
        <a:xfrm flipH="1">
          <a:off x="4975225" y="8144667"/>
          <a:ext cx="781050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152400</xdr:colOff>
      <xdr:row>54</xdr:row>
      <xdr:rowOff>336550</xdr:rowOff>
    </xdr:from>
    <xdr:to>
      <xdr:col>5</xdr:col>
      <xdr:colOff>381000</xdr:colOff>
      <xdr:row>56</xdr:row>
      <xdr:rowOff>285750</xdr:rowOff>
    </xdr:to>
    <xdr:pic>
      <xdr:nvPicPr>
        <xdr:cNvPr id="209" name="Image 210" descr="DSC00149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498850" y="15132050"/>
          <a:ext cx="1028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346076</xdr:colOff>
      <xdr:row>15</xdr:row>
      <xdr:rowOff>114300</xdr:rowOff>
    </xdr:from>
    <xdr:to>
      <xdr:col>5</xdr:col>
      <xdr:colOff>288926</xdr:colOff>
      <xdr:row>16</xdr:row>
      <xdr:rowOff>219075</xdr:rowOff>
    </xdr:to>
    <xdr:sp macro="" textlink="">
      <xdr:nvSpPr>
        <xdr:cNvPr id="210" name="Bulle ronde 209"/>
        <xdr:cNvSpPr/>
      </xdr:nvSpPr>
      <xdr:spPr>
        <a:xfrm>
          <a:off x="3692526" y="3429000"/>
          <a:ext cx="742950" cy="492125"/>
        </a:xfrm>
        <a:prstGeom prst="wedgeEllipseCallout">
          <a:avLst>
            <a:gd name="adj1" fmla="val -106547"/>
            <a:gd name="adj2" fmla="val 4519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-104</a:t>
          </a:r>
        </a:p>
      </xdr:txBody>
    </xdr:sp>
    <xdr:clientData/>
  </xdr:twoCellAnchor>
  <xdr:twoCellAnchor>
    <xdr:from>
      <xdr:col>4</xdr:col>
      <xdr:colOff>361951</xdr:colOff>
      <xdr:row>30</xdr:row>
      <xdr:rowOff>193675</xdr:rowOff>
    </xdr:from>
    <xdr:to>
      <xdr:col>5</xdr:col>
      <xdr:colOff>298451</xdr:colOff>
      <xdr:row>31</xdr:row>
      <xdr:rowOff>304841</xdr:rowOff>
    </xdr:to>
    <xdr:sp macro="" textlink="">
      <xdr:nvSpPr>
        <xdr:cNvPr id="211" name="Bulle ronde 210"/>
        <xdr:cNvSpPr/>
      </xdr:nvSpPr>
      <xdr:spPr>
        <a:xfrm>
          <a:off x="3708401" y="6899275"/>
          <a:ext cx="736600" cy="498516"/>
        </a:xfrm>
        <a:prstGeom prst="wedgeEllipseCallout">
          <a:avLst>
            <a:gd name="adj1" fmla="val -106547"/>
            <a:gd name="adj2" fmla="val 4519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-131</a:t>
          </a:r>
        </a:p>
      </xdr:txBody>
    </xdr:sp>
    <xdr:clientData/>
  </xdr:twoCellAnchor>
  <xdr:twoCellAnchor editAs="oneCell">
    <xdr:from>
      <xdr:col>12</xdr:col>
      <xdr:colOff>285750</xdr:colOff>
      <xdr:row>0</xdr:row>
      <xdr:rowOff>165099</xdr:rowOff>
    </xdr:from>
    <xdr:to>
      <xdr:col>12</xdr:col>
      <xdr:colOff>1377950</xdr:colOff>
      <xdr:row>10</xdr:row>
      <xdr:rowOff>31418</xdr:rowOff>
    </xdr:to>
    <xdr:pic>
      <xdr:nvPicPr>
        <xdr:cNvPr id="212" name="Image 21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033000" y="165099"/>
          <a:ext cx="1092200" cy="1669719"/>
        </a:xfrm>
        <a:prstGeom prst="rect">
          <a:avLst/>
        </a:prstGeom>
      </xdr:spPr>
    </xdr:pic>
    <xdr:clientData/>
  </xdr:twoCellAnchor>
  <xdr:twoCellAnchor editAs="oneCell">
    <xdr:from>
      <xdr:col>12</xdr:col>
      <xdr:colOff>260350</xdr:colOff>
      <xdr:row>13</xdr:row>
      <xdr:rowOff>19049</xdr:rowOff>
    </xdr:from>
    <xdr:to>
      <xdr:col>12</xdr:col>
      <xdr:colOff>1308100</xdr:colOff>
      <xdr:row>17</xdr:row>
      <xdr:rowOff>3252</xdr:rowOff>
    </xdr:to>
    <xdr:pic>
      <xdr:nvPicPr>
        <xdr:cNvPr id="213" name="Image 21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007600" y="2508249"/>
          <a:ext cx="1047750" cy="1584403"/>
        </a:xfrm>
        <a:prstGeom prst="rect">
          <a:avLst/>
        </a:prstGeom>
      </xdr:spPr>
    </xdr:pic>
    <xdr:clientData/>
  </xdr:twoCellAnchor>
  <xdr:twoCellAnchor editAs="oneCell">
    <xdr:from>
      <xdr:col>12</xdr:col>
      <xdr:colOff>279400</xdr:colOff>
      <xdr:row>18</xdr:row>
      <xdr:rowOff>31749</xdr:rowOff>
    </xdr:from>
    <xdr:to>
      <xdr:col>12</xdr:col>
      <xdr:colOff>1308100</xdr:colOff>
      <xdr:row>21</xdr:row>
      <xdr:rowOff>374494</xdr:rowOff>
    </xdr:to>
    <xdr:pic>
      <xdr:nvPicPr>
        <xdr:cNvPr id="214" name="Image 21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026650" y="4216399"/>
          <a:ext cx="1028700" cy="1555595"/>
        </a:xfrm>
        <a:prstGeom prst="rect">
          <a:avLst/>
        </a:prstGeom>
      </xdr:spPr>
    </xdr:pic>
    <xdr:clientData/>
  </xdr:twoCellAnchor>
  <xdr:twoCellAnchor editAs="oneCell">
    <xdr:from>
      <xdr:col>12</xdr:col>
      <xdr:colOff>260349</xdr:colOff>
      <xdr:row>28</xdr:row>
      <xdr:rowOff>25400</xdr:rowOff>
    </xdr:from>
    <xdr:to>
      <xdr:col>12</xdr:col>
      <xdr:colOff>1276554</xdr:colOff>
      <xdr:row>31</xdr:row>
      <xdr:rowOff>349250</xdr:rowOff>
    </xdr:to>
    <xdr:pic>
      <xdr:nvPicPr>
        <xdr:cNvPr id="215" name="Image 21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007599" y="5905500"/>
          <a:ext cx="1016205" cy="1536700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33</xdr:row>
      <xdr:rowOff>31749</xdr:rowOff>
    </xdr:from>
    <xdr:to>
      <xdr:col>12</xdr:col>
      <xdr:colOff>1276350</xdr:colOff>
      <xdr:row>36</xdr:row>
      <xdr:rowOff>374494</xdr:rowOff>
    </xdr:to>
    <xdr:pic>
      <xdr:nvPicPr>
        <xdr:cNvPr id="216" name="Image 21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994900" y="7607299"/>
          <a:ext cx="1028700" cy="155559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76</xdr:row>
      <xdr:rowOff>44450</xdr:rowOff>
    </xdr:from>
    <xdr:to>
      <xdr:col>9</xdr:col>
      <xdr:colOff>91144</xdr:colOff>
      <xdr:row>79</xdr:row>
      <xdr:rowOff>271600</xdr:rowOff>
    </xdr:to>
    <xdr:pic>
      <xdr:nvPicPr>
        <xdr:cNvPr id="217" name="Image 216" descr="Panda 400.bmp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642101" y="21945600"/>
          <a:ext cx="795993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82551</xdr:colOff>
      <xdr:row>81</xdr:row>
      <xdr:rowOff>63500</xdr:rowOff>
    </xdr:from>
    <xdr:to>
      <xdr:col>9</xdr:col>
      <xdr:colOff>78444</xdr:colOff>
      <xdr:row>84</xdr:row>
      <xdr:rowOff>290650</xdr:rowOff>
    </xdr:to>
    <xdr:pic>
      <xdr:nvPicPr>
        <xdr:cNvPr id="218" name="Image 217" descr="Panda 400.bmp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6629401" y="23660100"/>
          <a:ext cx="795993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77</xdr:row>
      <xdr:rowOff>0</xdr:rowOff>
    </xdr:from>
    <xdr:to>
      <xdr:col>9</xdr:col>
      <xdr:colOff>740310</xdr:colOff>
      <xdr:row>79</xdr:row>
      <xdr:rowOff>305300</xdr:rowOff>
    </xdr:to>
    <xdr:pic>
      <xdr:nvPicPr>
        <xdr:cNvPr id="220" name="Image 219" descr="ROTOLIME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480300" y="22339300"/>
          <a:ext cx="606960" cy="10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146050</xdr:colOff>
      <xdr:row>82</xdr:row>
      <xdr:rowOff>6350</xdr:rowOff>
    </xdr:from>
    <xdr:to>
      <xdr:col>9</xdr:col>
      <xdr:colOff>753010</xdr:colOff>
      <xdr:row>84</xdr:row>
      <xdr:rowOff>311650</xdr:rowOff>
    </xdr:to>
    <xdr:pic>
      <xdr:nvPicPr>
        <xdr:cNvPr id="221" name="Image 220" descr="ROTOLIME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493000" y="24041100"/>
          <a:ext cx="606960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514350</xdr:colOff>
      <xdr:row>15</xdr:row>
      <xdr:rowOff>152400</xdr:rowOff>
    </xdr:from>
    <xdr:to>
      <xdr:col>14</xdr:col>
      <xdr:colOff>666508</xdr:colOff>
      <xdr:row>19</xdr:row>
      <xdr:rowOff>284300</xdr:rowOff>
    </xdr:to>
    <xdr:pic>
      <xdr:nvPicPr>
        <xdr:cNvPr id="222" name="Image 22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798300" y="3467100"/>
          <a:ext cx="952258" cy="144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16</xdr:col>
      <xdr:colOff>152158</xdr:colOff>
      <xdr:row>19</xdr:row>
      <xdr:rowOff>131900</xdr:rowOff>
    </xdr:to>
    <xdr:pic>
      <xdr:nvPicPr>
        <xdr:cNvPr id="223" name="Image 22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2884150" y="3314700"/>
          <a:ext cx="952258" cy="144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19</xdr:row>
      <xdr:rowOff>0</xdr:rowOff>
    </xdr:from>
    <xdr:to>
      <xdr:col>17</xdr:col>
      <xdr:colOff>150456</xdr:colOff>
      <xdr:row>23</xdr:row>
      <xdr:rowOff>182700</xdr:rowOff>
    </xdr:to>
    <xdr:pic>
      <xdr:nvPicPr>
        <xdr:cNvPr id="224" name="Image 22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3684251" y="4622800"/>
          <a:ext cx="950555" cy="14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20</xdr:row>
      <xdr:rowOff>0</xdr:rowOff>
    </xdr:from>
    <xdr:to>
      <xdr:col>14</xdr:col>
      <xdr:colOff>150456</xdr:colOff>
      <xdr:row>24</xdr:row>
      <xdr:rowOff>131900</xdr:rowOff>
    </xdr:to>
    <xdr:pic>
      <xdr:nvPicPr>
        <xdr:cNvPr id="225" name="Image 22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283951" y="5010150"/>
          <a:ext cx="950555" cy="1440000"/>
        </a:xfrm>
        <a:prstGeom prst="rect">
          <a:avLst/>
        </a:prstGeom>
      </xdr:spPr>
    </xdr:pic>
    <xdr:clientData/>
  </xdr:twoCellAnchor>
  <xdr:twoCellAnchor>
    <xdr:from>
      <xdr:col>2</xdr:col>
      <xdr:colOff>679793</xdr:colOff>
      <xdr:row>25</xdr:row>
      <xdr:rowOff>329814</xdr:rowOff>
    </xdr:from>
    <xdr:to>
      <xdr:col>2</xdr:col>
      <xdr:colOff>688975</xdr:colOff>
      <xdr:row>27</xdr:row>
      <xdr:rowOff>0</xdr:rowOff>
    </xdr:to>
    <xdr:cxnSp macro="">
      <xdr:nvCxnSpPr>
        <xdr:cNvPr id="230" name="Connecteur droit 229"/>
        <xdr:cNvCxnSpPr/>
      </xdr:nvCxnSpPr>
      <xdr:spPr>
        <a:xfrm rot="10800000" flipH="1" flipV="1">
          <a:off x="2426043" y="8730864"/>
          <a:ext cx="9182" cy="4448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221067</xdr:colOff>
      <xdr:row>25</xdr:row>
      <xdr:rowOff>342514</xdr:rowOff>
    </xdr:from>
    <xdr:to>
      <xdr:col>4</xdr:col>
      <xdr:colOff>225425</xdr:colOff>
      <xdr:row>27</xdr:row>
      <xdr:rowOff>102</xdr:rowOff>
    </xdr:to>
    <xdr:cxnSp macro="">
      <xdr:nvCxnSpPr>
        <xdr:cNvPr id="231" name="Connecteur droit 230"/>
        <xdr:cNvCxnSpPr/>
      </xdr:nvCxnSpPr>
      <xdr:spPr>
        <a:xfrm>
          <a:off x="3567517" y="8743564"/>
          <a:ext cx="4358" cy="432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676026</xdr:colOff>
      <xdr:row>26</xdr:row>
      <xdr:rowOff>282046</xdr:rowOff>
    </xdr:from>
    <xdr:to>
      <xdr:col>4</xdr:col>
      <xdr:colOff>227247</xdr:colOff>
      <xdr:row>26</xdr:row>
      <xdr:rowOff>283634</xdr:rowOff>
    </xdr:to>
    <xdr:cxnSp macro="">
      <xdr:nvCxnSpPr>
        <xdr:cNvPr id="232" name="Connecteur droit avec flèche 231"/>
        <xdr:cNvCxnSpPr/>
      </xdr:nvCxnSpPr>
      <xdr:spPr>
        <a:xfrm>
          <a:off x="2422276" y="907044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647700</xdr:colOff>
      <xdr:row>23</xdr:row>
      <xdr:rowOff>298450</xdr:rowOff>
    </xdr:from>
    <xdr:to>
      <xdr:col>3</xdr:col>
      <xdr:colOff>50800</xdr:colOff>
      <xdr:row>25</xdr:row>
      <xdr:rowOff>44450</xdr:rowOff>
    </xdr:to>
    <xdr:pic>
      <xdr:nvPicPr>
        <xdr:cNvPr id="23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2209800" y="8058150"/>
          <a:ext cx="5715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23</xdr:row>
      <xdr:rowOff>285750</xdr:rowOff>
    </xdr:from>
    <xdr:to>
      <xdr:col>4</xdr:col>
      <xdr:colOff>190500</xdr:colOff>
      <xdr:row>25</xdr:row>
      <xdr:rowOff>38100</xdr:rowOff>
    </xdr:to>
    <xdr:pic>
      <xdr:nvPicPr>
        <xdr:cNvPr id="234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5400000">
          <a:off x="3152775" y="8054975"/>
          <a:ext cx="577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647700</xdr:colOff>
      <xdr:row>25</xdr:row>
      <xdr:rowOff>50800</xdr:rowOff>
    </xdr:from>
    <xdr:to>
      <xdr:col>4</xdr:col>
      <xdr:colOff>50800</xdr:colOff>
      <xdr:row>25</xdr:row>
      <xdr:rowOff>222250</xdr:rowOff>
    </xdr:to>
    <xdr:sp macro="" textlink="">
      <xdr:nvSpPr>
        <xdr:cNvPr id="235" name="AutoShape 23"/>
        <xdr:cNvSpPr>
          <a:spLocks noChangeArrowheads="1"/>
        </xdr:cNvSpPr>
      </xdr:nvSpPr>
      <xdr:spPr bwMode="auto">
        <a:xfrm>
          <a:off x="3194050" y="10147300"/>
          <a:ext cx="203200" cy="17145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2</xdr:col>
      <xdr:colOff>781050</xdr:colOff>
      <xdr:row>25</xdr:row>
      <xdr:rowOff>50800</xdr:rowOff>
    </xdr:from>
    <xdr:to>
      <xdr:col>3</xdr:col>
      <xdr:colOff>177800</xdr:colOff>
      <xdr:row>25</xdr:row>
      <xdr:rowOff>215900</xdr:rowOff>
    </xdr:to>
    <xdr:sp macro="" textlink="">
      <xdr:nvSpPr>
        <xdr:cNvPr id="236" name="AutoShape 23"/>
        <xdr:cNvSpPr>
          <a:spLocks noChangeArrowheads="1"/>
        </xdr:cNvSpPr>
      </xdr:nvSpPr>
      <xdr:spPr bwMode="auto">
        <a:xfrm>
          <a:off x="2527300" y="10147300"/>
          <a:ext cx="196850" cy="165100"/>
        </a:xfrm>
        <a:prstGeom prst="flowChartSummingJunction">
          <a:avLst/>
        </a:prstGeom>
        <a:solidFill>
          <a:srgbClr val="F5F5F5"/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twoCellAnchor editAs="oneCell">
    <xdr:from>
      <xdr:col>10</xdr:col>
      <xdr:colOff>120650</xdr:colOff>
      <xdr:row>25</xdr:row>
      <xdr:rowOff>120650</xdr:rowOff>
    </xdr:from>
    <xdr:to>
      <xdr:col>11</xdr:col>
      <xdr:colOff>0</xdr:colOff>
      <xdr:row>26</xdr:row>
      <xdr:rowOff>209550</xdr:rowOff>
    </xdr:to>
    <xdr:pic>
      <xdr:nvPicPr>
        <xdr:cNvPr id="237" name="Image 72" descr="mètre à ruban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67700" y="8521700"/>
          <a:ext cx="641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646112</xdr:colOff>
      <xdr:row>23</xdr:row>
      <xdr:rowOff>404812</xdr:rowOff>
    </xdr:from>
    <xdr:to>
      <xdr:col>6</xdr:col>
      <xdr:colOff>8755</xdr:colOff>
      <xdr:row>26</xdr:row>
      <xdr:rowOff>326231</xdr:rowOff>
    </xdr:to>
    <xdr:sp macro="" textlink="">
      <xdr:nvSpPr>
        <xdr:cNvPr id="239" name="Rectangle 238"/>
        <xdr:cNvSpPr/>
      </xdr:nvSpPr>
      <xdr:spPr>
        <a:xfrm>
          <a:off x="4792662" y="7980362"/>
          <a:ext cx="162743" cy="1134269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7</xdr:col>
      <xdr:colOff>95250</xdr:colOff>
      <xdr:row>25</xdr:row>
      <xdr:rowOff>184150</xdr:rowOff>
    </xdr:from>
    <xdr:to>
      <xdr:col>7</xdr:col>
      <xdr:colOff>552450</xdr:colOff>
      <xdr:row>25</xdr:row>
      <xdr:rowOff>336550</xdr:rowOff>
    </xdr:to>
    <xdr:grpSp>
      <xdr:nvGrpSpPr>
        <xdr:cNvPr id="240" name="Group 32"/>
        <xdr:cNvGrpSpPr>
          <a:grpSpLocks/>
        </xdr:cNvGrpSpPr>
      </xdr:nvGrpSpPr>
      <xdr:grpSpPr bwMode="auto">
        <a:xfrm>
          <a:off x="5842000" y="6889750"/>
          <a:ext cx="457200" cy="152400"/>
          <a:chOff x="836" y="332"/>
          <a:chExt cx="80" cy="15"/>
        </a:xfrm>
      </xdr:grpSpPr>
      <xdr:sp macro="" textlink="">
        <xdr:nvSpPr>
          <xdr:cNvPr id="241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2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3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368300</xdr:colOff>
      <xdr:row>23</xdr:row>
      <xdr:rowOff>38100</xdr:rowOff>
    </xdr:from>
    <xdr:to>
      <xdr:col>6</xdr:col>
      <xdr:colOff>508000</xdr:colOff>
      <xdr:row>24</xdr:row>
      <xdr:rowOff>19050</xdr:rowOff>
    </xdr:to>
    <xdr:grpSp>
      <xdr:nvGrpSpPr>
        <xdr:cNvPr id="244" name="Group 32"/>
        <xdr:cNvGrpSpPr>
          <a:grpSpLocks/>
        </xdr:cNvGrpSpPr>
      </xdr:nvGrpSpPr>
      <xdr:grpSpPr bwMode="auto">
        <a:xfrm rot="-5400000">
          <a:off x="5175250" y="6057900"/>
          <a:ext cx="419100" cy="139700"/>
          <a:chOff x="836" y="332"/>
          <a:chExt cx="80" cy="15"/>
        </a:xfrm>
      </xdr:grpSpPr>
      <xdr:sp macro="" textlink="">
        <xdr:nvSpPr>
          <xdr:cNvPr id="245" name="Rectangle 28"/>
          <xdr:cNvSpPr>
            <a:spLocks noChangeArrowheads="1"/>
          </xdr:cNvSpPr>
        </xdr:nvSpPr>
        <xdr:spPr bwMode="auto">
          <a:xfrm>
            <a:off x="859" y="333"/>
            <a:ext cx="57" cy="14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6" name="Line 29"/>
          <xdr:cNvSpPr>
            <a:spLocks noChangeShapeType="1"/>
          </xdr:cNvSpPr>
        </xdr:nvSpPr>
        <xdr:spPr bwMode="auto">
          <a:xfrm flipH="1">
            <a:off x="848" y="340"/>
            <a:ext cx="1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7" name="Rectangle 30"/>
          <xdr:cNvSpPr>
            <a:spLocks noChangeArrowheads="1"/>
          </xdr:cNvSpPr>
        </xdr:nvSpPr>
        <xdr:spPr bwMode="auto">
          <a:xfrm>
            <a:off x="836" y="332"/>
            <a:ext cx="11" cy="13"/>
          </a:xfrm>
          <a:prstGeom prst="rect">
            <a:avLst/>
          </a:prstGeom>
          <a:solidFill>
            <a:srgbClr val="339966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95250</xdr:colOff>
      <xdr:row>25</xdr:row>
      <xdr:rowOff>317500</xdr:rowOff>
    </xdr:from>
    <xdr:to>
      <xdr:col>6</xdr:col>
      <xdr:colOff>666750</xdr:colOff>
      <xdr:row>26</xdr:row>
      <xdr:rowOff>203200</xdr:rowOff>
    </xdr:to>
    <xdr:sp macro="" textlink="">
      <xdr:nvSpPr>
        <xdr:cNvPr id="252" name="Rectangle 31" descr="Chêne"/>
        <xdr:cNvSpPr>
          <a:spLocks noChangeArrowheads="1"/>
        </xdr:cNvSpPr>
      </xdr:nvSpPr>
      <xdr:spPr bwMode="auto">
        <a:xfrm>
          <a:off x="5041900" y="10414000"/>
          <a:ext cx="57150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692150</xdr:colOff>
      <xdr:row>24</xdr:row>
      <xdr:rowOff>304800</xdr:rowOff>
    </xdr:from>
    <xdr:to>
      <xdr:col>7</xdr:col>
      <xdr:colOff>50800</xdr:colOff>
      <xdr:row>26</xdr:row>
      <xdr:rowOff>171450</xdr:rowOff>
    </xdr:to>
    <xdr:sp macro="" textlink="">
      <xdr:nvSpPr>
        <xdr:cNvPr id="253" name="Rectangle 31" descr="Chêne"/>
        <xdr:cNvSpPr>
          <a:spLocks noChangeArrowheads="1"/>
        </xdr:cNvSpPr>
      </xdr:nvSpPr>
      <xdr:spPr bwMode="auto">
        <a:xfrm rot="5400000">
          <a:off x="5397500" y="10255250"/>
          <a:ext cx="641350" cy="1587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82550</xdr:colOff>
      <xdr:row>24</xdr:row>
      <xdr:rowOff>95250</xdr:rowOff>
    </xdr:from>
    <xdr:to>
      <xdr:col>6</xdr:col>
      <xdr:colOff>673100</xdr:colOff>
      <xdr:row>24</xdr:row>
      <xdr:rowOff>368300</xdr:rowOff>
    </xdr:to>
    <xdr:sp macro="" textlink="">
      <xdr:nvSpPr>
        <xdr:cNvPr id="254" name="Rectangle 31" descr="Chêne"/>
        <xdr:cNvSpPr>
          <a:spLocks noChangeArrowheads="1"/>
        </xdr:cNvSpPr>
      </xdr:nvSpPr>
      <xdr:spPr bwMode="auto">
        <a:xfrm rot="10800000">
          <a:off x="5029200" y="9804400"/>
          <a:ext cx="590550" cy="273050"/>
        </a:xfrm>
        <a:prstGeom prst="rect">
          <a:avLst/>
        </a:prstGeom>
        <a:blipFill dpi="0" rotWithShape="1">
          <a:blip xmlns:r="http://schemas.openxmlformats.org/officeDocument/2006/relationships" r:embed="rId4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649684</xdr:colOff>
      <xdr:row>26</xdr:row>
      <xdr:rowOff>219475</xdr:rowOff>
    </xdr:from>
    <xdr:to>
      <xdr:col>7</xdr:col>
      <xdr:colOff>249634</xdr:colOff>
      <xdr:row>26</xdr:row>
      <xdr:rowOff>374256</xdr:rowOff>
    </xdr:to>
    <xdr:sp macro="" textlink="">
      <xdr:nvSpPr>
        <xdr:cNvPr id="257" name="Rectangle 256"/>
        <xdr:cNvSpPr/>
      </xdr:nvSpPr>
      <xdr:spPr>
        <a:xfrm rot="5400000">
          <a:off x="5318918" y="10180641"/>
          <a:ext cx="154781" cy="1200150"/>
        </a:xfrm>
        <a:prstGeom prst="rect">
          <a:avLst/>
        </a:prstGeom>
        <a:solidFill>
          <a:schemeClr val="accent6">
            <a:lumMod val="5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4</xdr:col>
      <xdr:colOff>260350</xdr:colOff>
      <xdr:row>24</xdr:row>
      <xdr:rowOff>82550</xdr:rowOff>
    </xdr:from>
    <xdr:to>
      <xdr:col>4</xdr:col>
      <xdr:colOff>260350</xdr:colOff>
      <xdr:row>26</xdr:row>
      <xdr:rowOff>135850</xdr:rowOff>
    </xdr:to>
    <xdr:sp macro="" textlink="">
      <xdr:nvSpPr>
        <xdr:cNvPr id="261" name="Line 21"/>
        <xdr:cNvSpPr>
          <a:spLocks noChangeShapeType="1"/>
        </xdr:cNvSpPr>
      </xdr:nvSpPr>
      <xdr:spPr bwMode="auto">
        <a:xfrm flipH="1">
          <a:off x="3606800" y="9791700"/>
          <a:ext cx="0" cy="8280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647700</xdr:colOff>
      <xdr:row>24</xdr:row>
      <xdr:rowOff>146050</xdr:rowOff>
    </xdr:from>
    <xdr:to>
      <xdr:col>2</xdr:col>
      <xdr:colOff>647700</xdr:colOff>
      <xdr:row>26</xdr:row>
      <xdr:rowOff>199350</xdr:rowOff>
    </xdr:to>
    <xdr:sp macro="" textlink="">
      <xdr:nvSpPr>
        <xdr:cNvPr id="262" name="Line 21"/>
        <xdr:cNvSpPr>
          <a:spLocks noChangeShapeType="1"/>
        </xdr:cNvSpPr>
      </xdr:nvSpPr>
      <xdr:spPr bwMode="auto">
        <a:xfrm flipH="1">
          <a:off x="2393950" y="9855200"/>
          <a:ext cx="0" cy="82800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682376</xdr:colOff>
      <xdr:row>24</xdr:row>
      <xdr:rowOff>364596</xdr:rowOff>
    </xdr:from>
    <xdr:to>
      <xdr:col>4</xdr:col>
      <xdr:colOff>233597</xdr:colOff>
      <xdr:row>24</xdr:row>
      <xdr:rowOff>366184</xdr:rowOff>
    </xdr:to>
    <xdr:cxnSp macro="">
      <xdr:nvCxnSpPr>
        <xdr:cNvPr id="263" name="Connecteur droit avec flèche 262"/>
        <xdr:cNvCxnSpPr/>
      </xdr:nvCxnSpPr>
      <xdr:spPr>
        <a:xfrm>
          <a:off x="2428626" y="10073746"/>
          <a:ext cx="1151421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508000</xdr:colOff>
      <xdr:row>3</xdr:row>
      <xdr:rowOff>133350</xdr:rowOff>
    </xdr:from>
    <xdr:to>
      <xdr:col>12</xdr:col>
      <xdr:colOff>1162050</xdr:colOff>
      <xdr:row>8</xdr:row>
      <xdr:rowOff>158750</xdr:rowOff>
    </xdr:to>
    <xdr:sp macro="" textlink="">
      <xdr:nvSpPr>
        <xdr:cNvPr id="265" name="Forme libre 264"/>
        <xdr:cNvSpPr/>
      </xdr:nvSpPr>
      <xdr:spPr>
        <a:xfrm>
          <a:off x="10255250" y="692150"/>
          <a:ext cx="654050" cy="914400"/>
        </a:xfrm>
        <a:custGeom>
          <a:avLst/>
          <a:gdLst>
            <a:gd name="connsiteX0" fmla="*/ 647700 w 654050"/>
            <a:gd name="connsiteY0" fmla="*/ 0 h 914400"/>
            <a:gd name="connsiteX1" fmla="*/ 0 w 654050"/>
            <a:gd name="connsiteY1" fmla="*/ 469900 h 914400"/>
            <a:gd name="connsiteX2" fmla="*/ 654050 w 654050"/>
            <a:gd name="connsiteY2" fmla="*/ 914400 h 914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54050" h="914400">
              <a:moveTo>
                <a:pt x="647700" y="0"/>
              </a:moveTo>
              <a:lnTo>
                <a:pt x="0" y="469900"/>
              </a:lnTo>
              <a:lnTo>
                <a:pt x="654050" y="914400"/>
              </a:ln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12</xdr:col>
      <xdr:colOff>304800</xdr:colOff>
      <xdr:row>23</xdr:row>
      <xdr:rowOff>76200</xdr:rowOff>
    </xdr:from>
    <xdr:to>
      <xdr:col>12</xdr:col>
      <xdr:colOff>1257058</xdr:colOff>
      <xdr:row>26</xdr:row>
      <xdr:rowOff>303350</xdr:rowOff>
    </xdr:to>
    <xdr:pic>
      <xdr:nvPicPr>
        <xdr:cNvPr id="266" name="Image 2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052050" y="5956300"/>
          <a:ext cx="952258" cy="14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273050</xdr:colOff>
      <xdr:row>23</xdr:row>
      <xdr:rowOff>82550</xdr:rowOff>
    </xdr:from>
    <xdr:to>
      <xdr:col>9</xdr:col>
      <xdr:colOff>463550</xdr:colOff>
      <xdr:row>26</xdr:row>
      <xdr:rowOff>266700</xdr:rowOff>
    </xdr:to>
    <xdr:pic>
      <xdr:nvPicPr>
        <xdr:cNvPr id="267" name="Image 103" descr="T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19900" y="5962650"/>
          <a:ext cx="99060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101601</xdr:colOff>
      <xdr:row>35</xdr:row>
      <xdr:rowOff>0</xdr:rowOff>
    </xdr:from>
    <xdr:to>
      <xdr:col>10</xdr:col>
      <xdr:colOff>761915</xdr:colOff>
      <xdr:row>36</xdr:row>
      <xdr:rowOff>127000</xdr:rowOff>
    </xdr:to>
    <xdr:pic>
      <xdr:nvPicPr>
        <xdr:cNvPr id="268" name="Image 2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248651" y="10096500"/>
          <a:ext cx="660314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69851</xdr:colOff>
      <xdr:row>29</xdr:row>
      <xdr:rowOff>323850</xdr:rowOff>
    </xdr:from>
    <xdr:to>
      <xdr:col>10</xdr:col>
      <xdr:colOff>711201</xdr:colOff>
      <xdr:row>31</xdr:row>
      <xdr:rowOff>48728</xdr:rowOff>
    </xdr:to>
    <xdr:pic>
      <xdr:nvPicPr>
        <xdr:cNvPr id="269" name="Image 2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216901" y="8337550"/>
          <a:ext cx="641350" cy="4995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295592</xdr:colOff>
      <xdr:row>8</xdr:row>
      <xdr:rowOff>94935</xdr:rowOff>
    </xdr:from>
    <xdr:to>
      <xdr:col>8</xdr:col>
      <xdr:colOff>555307</xdr:colOff>
      <xdr:row>18</xdr:row>
      <xdr:rowOff>183835</xdr:rowOff>
    </xdr:to>
    <xdr:pic>
      <xdr:nvPicPr>
        <xdr:cNvPr id="4" name="Image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0020" r="13569" b="3979"/>
        <a:stretch/>
      </xdr:blipFill>
      <xdr:spPr bwMode="auto">
        <a:xfrm rot="5400000">
          <a:off x="4381500" y="1781177"/>
          <a:ext cx="1993900" cy="25457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>
    <xdr:from>
      <xdr:col>5</xdr:col>
      <xdr:colOff>638175</xdr:colOff>
      <xdr:row>10</xdr:row>
      <xdr:rowOff>171450</xdr:rowOff>
    </xdr:from>
    <xdr:to>
      <xdr:col>8</xdr:col>
      <xdr:colOff>158750</xdr:colOff>
      <xdr:row>12</xdr:row>
      <xdr:rowOff>97155</xdr:rowOff>
    </xdr:to>
    <xdr:sp macro="" textlink="">
      <xdr:nvSpPr>
        <xdr:cNvPr id="5" name="Rectangle à coins arrondis 4"/>
        <xdr:cNvSpPr/>
      </xdr:nvSpPr>
      <xdr:spPr>
        <a:xfrm>
          <a:off x="4448175" y="2514600"/>
          <a:ext cx="1806575" cy="306705"/>
        </a:xfrm>
        <a:prstGeom prst="roundRect">
          <a:avLst/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fr-FR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Bouge à      </a:t>
          </a:r>
          <a:r>
            <a:rPr lang="fr-FR" sz="1200" b="1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????mm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686118</xdr:colOff>
      <xdr:row>8</xdr:row>
      <xdr:rowOff>113985</xdr:rowOff>
    </xdr:from>
    <xdr:to>
      <xdr:col>12</xdr:col>
      <xdr:colOff>183833</xdr:colOff>
      <xdr:row>19</xdr:row>
      <xdr:rowOff>12385</xdr:rowOff>
    </xdr:to>
    <xdr:pic>
      <xdr:nvPicPr>
        <xdr:cNvPr id="6" name="Image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0020" r="13569" b="3979"/>
        <a:stretch/>
      </xdr:blipFill>
      <xdr:spPr bwMode="auto">
        <a:xfrm rot="5400000">
          <a:off x="7058026" y="1800227"/>
          <a:ext cx="1993900" cy="25457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>
    <xdr:from>
      <xdr:col>9</xdr:col>
      <xdr:colOff>266700</xdr:colOff>
      <xdr:row>10</xdr:row>
      <xdr:rowOff>180975</xdr:rowOff>
    </xdr:from>
    <xdr:to>
      <xdr:col>11</xdr:col>
      <xdr:colOff>549275</xdr:colOff>
      <xdr:row>12</xdr:row>
      <xdr:rowOff>106680</xdr:rowOff>
    </xdr:to>
    <xdr:sp macro="" textlink="">
      <xdr:nvSpPr>
        <xdr:cNvPr id="7" name="Rectangle à coins arrondis 6"/>
        <xdr:cNvSpPr/>
      </xdr:nvSpPr>
      <xdr:spPr>
        <a:xfrm>
          <a:off x="7124700" y="2524125"/>
          <a:ext cx="1806575" cy="306705"/>
        </a:xfrm>
        <a:prstGeom prst="roundRect">
          <a:avLst/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fr-FR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Bouge à      </a:t>
          </a:r>
          <a:r>
            <a:rPr lang="fr-FR" sz="1200" b="1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?????mm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720322</xdr:colOff>
      <xdr:row>16</xdr:row>
      <xdr:rowOff>50298</xdr:rowOff>
    </xdr:from>
    <xdr:ext cx="1816908" cy="593304"/>
    <xdr:sp macro="" textlink="">
      <xdr:nvSpPr>
        <xdr:cNvPr id="8" name="Rectangle 7"/>
        <xdr:cNvSpPr/>
      </xdr:nvSpPr>
      <xdr:spPr>
        <a:xfrm>
          <a:off x="4530322" y="3536448"/>
          <a:ext cx="1816908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Traverses</a:t>
          </a:r>
        </a:p>
      </xdr:txBody>
    </xdr:sp>
    <xdr:clientData/>
  </xdr:oneCellAnchor>
  <xdr:oneCellAnchor>
    <xdr:from>
      <xdr:col>9</xdr:col>
      <xdr:colOff>373457</xdr:colOff>
      <xdr:row>16</xdr:row>
      <xdr:rowOff>69348</xdr:rowOff>
    </xdr:from>
    <xdr:ext cx="1691490" cy="593304"/>
    <xdr:sp macro="" textlink="">
      <xdr:nvSpPr>
        <xdr:cNvPr id="9" name="Rectangle 8"/>
        <xdr:cNvSpPr/>
      </xdr:nvSpPr>
      <xdr:spPr>
        <a:xfrm>
          <a:off x="7231457" y="3555498"/>
          <a:ext cx="169149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Montant</a:t>
          </a:r>
        </a:p>
      </xdr:txBody>
    </xdr:sp>
    <xdr:clientData/>
  </xdr:oneCellAnchor>
  <xdr:twoCellAnchor editAs="oneCell">
    <xdr:from>
      <xdr:col>5</xdr:col>
      <xdr:colOff>514667</xdr:colOff>
      <xdr:row>25</xdr:row>
      <xdr:rowOff>104461</xdr:rowOff>
    </xdr:from>
    <xdr:to>
      <xdr:col>9</xdr:col>
      <xdr:colOff>12382</xdr:colOff>
      <xdr:row>36</xdr:row>
      <xdr:rowOff>2861</xdr:rowOff>
    </xdr:to>
    <xdr:pic>
      <xdr:nvPicPr>
        <xdr:cNvPr id="10" name="Image 9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0020" r="13569" b="3979"/>
        <a:stretch/>
      </xdr:blipFill>
      <xdr:spPr bwMode="auto">
        <a:xfrm rot="5400000">
          <a:off x="4600575" y="5086353"/>
          <a:ext cx="1993900" cy="25457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>
    <xdr:from>
      <xdr:col>6</xdr:col>
      <xdr:colOff>114300</xdr:colOff>
      <xdr:row>27</xdr:row>
      <xdr:rowOff>142875</xdr:rowOff>
    </xdr:from>
    <xdr:to>
      <xdr:col>8</xdr:col>
      <xdr:colOff>396875</xdr:colOff>
      <xdr:row>29</xdr:row>
      <xdr:rowOff>68580</xdr:rowOff>
    </xdr:to>
    <xdr:sp macro="" textlink="">
      <xdr:nvSpPr>
        <xdr:cNvPr id="11" name="Rectangle à coins arrondis 10"/>
        <xdr:cNvSpPr/>
      </xdr:nvSpPr>
      <xdr:spPr>
        <a:xfrm>
          <a:off x="4686300" y="5781675"/>
          <a:ext cx="1806575" cy="306705"/>
        </a:xfrm>
        <a:prstGeom prst="roundRect">
          <a:avLst/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fr-FR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Bouge à      </a:t>
          </a:r>
          <a:r>
            <a:rPr lang="fr-FR" sz="1200" b="1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496,0mm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</xdr:col>
      <xdr:colOff>524239</xdr:colOff>
      <xdr:row>33</xdr:row>
      <xdr:rowOff>110623</xdr:rowOff>
    </xdr:from>
    <xdr:ext cx="1007007" cy="593304"/>
    <xdr:sp macro="" textlink="">
      <xdr:nvSpPr>
        <xdr:cNvPr id="13" name="Rectangle 12"/>
        <xdr:cNvSpPr/>
      </xdr:nvSpPr>
      <xdr:spPr>
        <a:xfrm>
          <a:off x="5324839" y="6670173"/>
          <a:ext cx="100700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Seuil</a:t>
          </a:r>
        </a:p>
      </xdr:txBody>
    </xdr:sp>
    <xdr:clientData/>
  </xdr:oneCellAnchor>
  <xdr:twoCellAnchor editAs="oneCell">
    <xdr:from>
      <xdr:col>3</xdr:col>
      <xdr:colOff>0</xdr:colOff>
      <xdr:row>9</xdr:row>
      <xdr:rowOff>0</xdr:rowOff>
    </xdr:from>
    <xdr:to>
      <xdr:col>4</xdr:col>
      <xdr:colOff>599209</xdr:colOff>
      <xdr:row>17</xdr:row>
      <xdr:rowOff>125268</xdr:rowOff>
    </xdr:to>
    <xdr:pic>
      <xdr:nvPicPr>
        <xdr:cNvPr id="14" name="Image 3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flipV="1">
          <a:off x="2400300" y="2089150"/>
          <a:ext cx="1399309" cy="159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28575</xdr:rowOff>
    </xdr:from>
    <xdr:to>
      <xdr:col>7</xdr:col>
      <xdr:colOff>695325</xdr:colOff>
      <xdr:row>3</xdr:row>
      <xdr:rowOff>212725</xdr:rowOff>
    </xdr:to>
    <xdr:pic>
      <xdr:nvPicPr>
        <xdr:cNvPr id="2" name="Image 15" descr="Logo LMH 2015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72050" y="28575"/>
          <a:ext cx="1323975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0</xdr:row>
      <xdr:rowOff>47625</xdr:rowOff>
    </xdr:from>
    <xdr:to>
      <xdr:col>5</xdr:col>
      <xdr:colOff>504825</xdr:colOff>
      <xdr:row>3</xdr:row>
      <xdr:rowOff>190500</xdr:rowOff>
    </xdr:to>
    <xdr:pic>
      <xdr:nvPicPr>
        <xdr:cNvPr id="3" name="Image 16" descr="Porte soubassement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0525" y="47625"/>
          <a:ext cx="304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4</xdr:row>
      <xdr:rowOff>95250</xdr:rowOff>
    </xdr:from>
    <xdr:to>
      <xdr:col>7</xdr:col>
      <xdr:colOff>247650</xdr:colOff>
      <xdr:row>14</xdr:row>
      <xdr:rowOff>180975</xdr:rowOff>
    </xdr:to>
    <xdr:pic>
      <xdr:nvPicPr>
        <xdr:cNvPr id="4" name="Picture 21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67275" y="863600"/>
          <a:ext cx="981075" cy="195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6</xdr:row>
      <xdr:rowOff>180975</xdr:rowOff>
    </xdr:from>
    <xdr:to>
      <xdr:col>4</xdr:col>
      <xdr:colOff>647700</xdr:colOff>
      <xdr:row>18</xdr:row>
      <xdr:rowOff>57150</xdr:rowOff>
    </xdr:to>
    <xdr:pic>
      <xdr:nvPicPr>
        <xdr:cNvPr id="5" name="Picture 1025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1349375"/>
          <a:ext cx="360997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19</xdr:row>
      <xdr:rowOff>19050</xdr:rowOff>
    </xdr:from>
    <xdr:to>
      <xdr:col>7</xdr:col>
      <xdr:colOff>561975</xdr:colOff>
      <xdr:row>30</xdr:row>
      <xdr:rowOff>104775</xdr:rowOff>
    </xdr:to>
    <xdr:pic>
      <xdr:nvPicPr>
        <xdr:cNvPr id="6" name="Image 23" descr="mistral26a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05350" y="3581400"/>
          <a:ext cx="1457325" cy="211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152400</xdr:rowOff>
    </xdr:from>
    <xdr:to>
      <xdr:col>4</xdr:col>
      <xdr:colOff>561975</xdr:colOff>
      <xdr:row>31</xdr:row>
      <xdr:rowOff>161925</xdr:rowOff>
    </xdr:to>
    <xdr:pic>
      <xdr:nvPicPr>
        <xdr:cNvPr id="7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083050"/>
          <a:ext cx="3762375" cy="185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733425</xdr:colOff>
      <xdr:row>25</xdr:row>
      <xdr:rowOff>104775</xdr:rowOff>
    </xdr:from>
    <xdr:to>
      <xdr:col>5</xdr:col>
      <xdr:colOff>180975</xdr:colOff>
      <xdr:row>31</xdr:row>
      <xdr:rowOff>28575</xdr:rowOff>
    </xdr:to>
    <xdr:pic>
      <xdr:nvPicPr>
        <xdr:cNvPr id="8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33625" y="4772025"/>
          <a:ext cx="1847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31</xdr:row>
      <xdr:rowOff>180975</xdr:rowOff>
    </xdr:from>
    <xdr:to>
      <xdr:col>4</xdr:col>
      <xdr:colOff>514350</xdr:colOff>
      <xdr:row>35</xdr:row>
      <xdr:rowOff>9525</xdr:rowOff>
    </xdr:to>
    <xdr:pic>
      <xdr:nvPicPr>
        <xdr:cNvPr id="9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5953125"/>
          <a:ext cx="36576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95250</xdr:rowOff>
    </xdr:from>
    <xdr:to>
      <xdr:col>2</xdr:col>
      <xdr:colOff>314325</xdr:colOff>
      <xdr:row>44</xdr:row>
      <xdr:rowOff>66675</xdr:rowOff>
    </xdr:to>
    <xdr:pic>
      <xdr:nvPicPr>
        <xdr:cNvPr id="10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340600"/>
          <a:ext cx="191452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371475</xdr:colOff>
      <xdr:row>36</xdr:row>
      <xdr:rowOff>38100</xdr:rowOff>
    </xdr:from>
    <xdr:to>
      <xdr:col>7</xdr:col>
      <xdr:colOff>561975</xdr:colOff>
      <xdr:row>48</xdr:row>
      <xdr:rowOff>0</xdr:rowOff>
    </xdr:to>
    <xdr:pic>
      <xdr:nvPicPr>
        <xdr:cNvPr id="11" name="Picture 94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71675" y="6731000"/>
          <a:ext cx="41910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54"/>
  <sheetViews>
    <sheetView showGridLines="0" tabSelected="1" zoomScale="110" zoomScaleNormal="110" workbookViewId="0">
      <selection activeCell="I25" sqref="I25"/>
    </sheetView>
  </sheetViews>
  <sheetFormatPr baseColWidth="10" defaultColWidth="10.81640625" defaultRowHeight="14.5"/>
  <cols>
    <col min="1" max="16384" width="10.81640625" style="2"/>
  </cols>
  <sheetData>
    <row r="5" spans="4:8">
      <c r="D5" s="208" t="s">
        <v>269</v>
      </c>
      <c r="E5" s="208"/>
      <c r="F5" s="208"/>
      <c r="G5" s="208"/>
      <c r="H5" s="208"/>
    </row>
    <row r="6" spans="4:8">
      <c r="D6" s="208"/>
      <c r="E6" s="208"/>
      <c r="F6" s="208"/>
      <c r="G6" s="208"/>
      <c r="H6" s="208"/>
    </row>
    <row r="9" spans="4:8">
      <c r="D9" s="2" t="s">
        <v>76</v>
      </c>
      <c r="E9" s="2" t="s">
        <v>74</v>
      </c>
    </row>
    <row r="11" spans="4:8">
      <c r="D11" s="2" t="s">
        <v>77</v>
      </c>
      <c r="E11" s="2" t="s">
        <v>75</v>
      </c>
    </row>
    <row r="13" spans="4:8">
      <c r="D13" s="2" t="s">
        <v>78</v>
      </c>
      <c r="E13" s="2" t="s">
        <v>270</v>
      </c>
    </row>
    <row r="15" spans="4:8">
      <c r="D15" s="2" t="s">
        <v>79</v>
      </c>
    </row>
    <row r="16" spans="4:8">
      <c r="D16" s="2" t="s">
        <v>109</v>
      </c>
    </row>
    <row r="18" spans="1:8">
      <c r="D18" s="2" t="s">
        <v>271</v>
      </c>
    </row>
    <row r="19" spans="1:8">
      <c r="D19" s="209" t="s">
        <v>272</v>
      </c>
      <c r="E19" s="209"/>
      <c r="F19" s="209"/>
      <c r="G19" s="209"/>
      <c r="H19" s="209"/>
    </row>
    <row r="20" spans="1:8">
      <c r="D20" s="209"/>
      <c r="E20" s="209"/>
      <c r="F20" s="209"/>
      <c r="G20" s="209"/>
      <c r="H20" s="209"/>
    </row>
    <row r="21" spans="1:8">
      <c r="D21" s="63"/>
      <c r="E21" s="63"/>
      <c r="F21" s="63"/>
      <c r="G21" s="63"/>
      <c r="H21" s="63"/>
    </row>
    <row r="23" spans="1:8" ht="21">
      <c r="A23" s="57" t="s">
        <v>80</v>
      </c>
      <c r="B23" s="58"/>
      <c r="C23" s="58"/>
      <c r="D23" s="58"/>
      <c r="E23" s="58"/>
      <c r="F23" s="58"/>
      <c r="G23" s="58"/>
      <c r="H23" s="58"/>
    </row>
    <row r="24" spans="1:8">
      <c r="A24" s="2" t="s">
        <v>81</v>
      </c>
      <c r="D24" s="43" t="s">
        <v>88</v>
      </c>
      <c r="E24" s="55" t="s">
        <v>89</v>
      </c>
    </row>
    <row r="25" spans="1:8">
      <c r="A25" s="56" t="s">
        <v>86</v>
      </c>
      <c r="B25" s="56"/>
      <c r="C25" s="56"/>
      <c r="D25" s="59" t="s">
        <v>88</v>
      </c>
      <c r="E25" s="60" t="s">
        <v>95</v>
      </c>
      <c r="G25"/>
    </row>
    <row r="26" spans="1:8">
      <c r="A26" s="2" t="s">
        <v>87</v>
      </c>
      <c r="D26" s="43" t="s">
        <v>88</v>
      </c>
      <c r="E26" s="55" t="s">
        <v>95</v>
      </c>
    </row>
    <row r="27" spans="1:8">
      <c r="A27" s="56" t="s">
        <v>82</v>
      </c>
      <c r="B27" s="56"/>
      <c r="C27" s="56"/>
      <c r="D27" s="59" t="s">
        <v>88</v>
      </c>
      <c r="E27" s="60" t="s">
        <v>96</v>
      </c>
    </row>
    <row r="28" spans="1:8">
      <c r="A28" s="65" t="s">
        <v>115</v>
      </c>
      <c r="B28" s="65"/>
      <c r="C28" s="65"/>
      <c r="D28" s="43" t="s">
        <v>88</v>
      </c>
      <c r="E28" s="55" t="s">
        <v>116</v>
      </c>
    </row>
    <row r="29" spans="1:8">
      <c r="A29" s="56" t="s">
        <v>83</v>
      </c>
      <c r="B29" s="56"/>
      <c r="C29" s="56"/>
      <c r="D29" s="59" t="s">
        <v>88</v>
      </c>
      <c r="E29" s="60" t="s">
        <v>117</v>
      </c>
    </row>
    <row r="30" spans="1:8">
      <c r="A30" s="65" t="s">
        <v>85</v>
      </c>
      <c r="B30" s="65"/>
      <c r="C30" s="65"/>
      <c r="D30" s="66" t="s">
        <v>88</v>
      </c>
      <c r="E30" s="67" t="s">
        <v>121</v>
      </c>
    </row>
    <row r="31" spans="1:8">
      <c r="A31" s="56" t="s">
        <v>91</v>
      </c>
      <c r="B31" s="56"/>
      <c r="C31" s="56"/>
      <c r="D31" s="59" t="s">
        <v>88</v>
      </c>
      <c r="E31" s="60" t="s">
        <v>136</v>
      </c>
    </row>
    <row r="32" spans="1:8">
      <c r="A32" s="65" t="s">
        <v>90</v>
      </c>
      <c r="B32" s="65"/>
      <c r="C32" s="65"/>
      <c r="D32" s="66" t="s">
        <v>88</v>
      </c>
      <c r="E32" s="67"/>
    </row>
    <row r="33" spans="1:8">
      <c r="A33" s="56" t="s">
        <v>92</v>
      </c>
      <c r="B33" s="56"/>
      <c r="C33" s="56"/>
      <c r="D33" s="59" t="s">
        <v>88</v>
      </c>
      <c r="E33" s="60"/>
    </row>
    <row r="34" spans="1:8">
      <c r="A34" s="65" t="s">
        <v>93</v>
      </c>
      <c r="B34" s="65"/>
      <c r="C34" s="65"/>
      <c r="D34" s="66" t="s">
        <v>88</v>
      </c>
      <c r="E34" s="67"/>
    </row>
    <row r="35" spans="1:8">
      <c r="A35" s="56" t="s">
        <v>94</v>
      </c>
      <c r="B35" s="56"/>
      <c r="C35" s="56"/>
      <c r="D35" s="59" t="s">
        <v>88</v>
      </c>
      <c r="E35" s="60"/>
    </row>
    <row r="36" spans="1:8">
      <c r="A36" s="65" t="s">
        <v>110</v>
      </c>
      <c r="B36" s="65"/>
      <c r="C36" s="65"/>
      <c r="D36" s="66" t="s">
        <v>88</v>
      </c>
      <c r="E36" s="67"/>
    </row>
    <row r="37" spans="1:8">
      <c r="A37" s="56" t="s">
        <v>118</v>
      </c>
      <c r="B37" s="56"/>
      <c r="C37" s="56"/>
      <c r="D37" s="59" t="s">
        <v>88</v>
      </c>
      <c r="E37" s="60"/>
      <c r="F37" s="210" t="s">
        <v>122</v>
      </c>
      <c r="G37" s="210"/>
      <c r="H37" s="210"/>
    </row>
    <row r="39" spans="1:8" ht="18.5">
      <c r="A39" s="54" t="s">
        <v>111</v>
      </c>
    </row>
    <row r="40" spans="1:8">
      <c r="A40" s="2" t="s">
        <v>112</v>
      </c>
    </row>
    <row r="41" spans="1:8">
      <c r="A41" s="2" t="s">
        <v>113</v>
      </c>
    </row>
    <row r="43" spans="1:8" ht="14.5" customHeight="1">
      <c r="D43" s="211" t="s">
        <v>123</v>
      </c>
      <c r="E43" s="211"/>
    </row>
    <row r="44" spans="1:8">
      <c r="C44" s="64"/>
      <c r="D44" s="211"/>
      <c r="E44" s="211"/>
    </row>
    <row r="45" spans="1:8">
      <c r="C45" s="64"/>
      <c r="D45" s="211"/>
      <c r="E45" s="211"/>
    </row>
    <row r="46" spans="1:8">
      <c r="C46" s="64"/>
      <c r="D46" s="211"/>
      <c r="E46" s="211"/>
    </row>
    <row r="47" spans="1:8">
      <c r="C47" s="64"/>
      <c r="D47" s="211"/>
      <c r="E47" s="211"/>
    </row>
    <row r="48" spans="1:8">
      <c r="C48" s="64"/>
      <c r="D48" s="211"/>
      <c r="E48" s="211"/>
    </row>
    <row r="49" spans="3:8">
      <c r="C49" s="64"/>
      <c r="D49" s="211"/>
      <c r="E49" s="211"/>
    </row>
    <row r="50" spans="3:8">
      <c r="D50" s="211"/>
      <c r="E50" s="211"/>
    </row>
    <row r="51" spans="3:8">
      <c r="D51" s="211"/>
      <c r="E51" s="211"/>
    </row>
    <row r="52" spans="3:8">
      <c r="D52" s="211"/>
      <c r="E52" s="211"/>
    </row>
    <row r="53" spans="3:8">
      <c r="D53" s="211"/>
      <c r="E53" s="211"/>
    </row>
    <row r="54" spans="3:8">
      <c r="H54" s="43" t="s">
        <v>84</v>
      </c>
    </row>
  </sheetData>
  <mergeCells count="4">
    <mergeCell ref="D5:H6"/>
    <mergeCell ref="D19:H20"/>
    <mergeCell ref="F37:H37"/>
    <mergeCell ref="D43:E53"/>
  </mergeCells>
  <pageMargins left="0.38" right="0.22" top="0.3" bottom="0.31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2"/>
  <sheetViews>
    <sheetView topLeftCell="A16" workbookViewId="0">
      <selection activeCell="K41" sqref="K41"/>
    </sheetView>
  </sheetViews>
  <sheetFormatPr baseColWidth="10" defaultRowHeight="14.5"/>
  <sheetData>
    <row r="1" spans="1:9" ht="23.5">
      <c r="A1" s="61" t="s">
        <v>101</v>
      </c>
    </row>
    <row r="2" spans="1:9">
      <c r="A2" t="s">
        <v>98</v>
      </c>
    </row>
    <row r="3" spans="1:9">
      <c r="A3" t="s">
        <v>97</v>
      </c>
    </row>
    <row r="12" spans="1:9">
      <c r="A12" t="s">
        <v>100</v>
      </c>
      <c r="H12" s="212" t="s">
        <v>99</v>
      </c>
      <c r="I12" s="212"/>
    </row>
    <row r="13" spans="1:9">
      <c r="H13" s="213" t="s">
        <v>104</v>
      </c>
      <c r="I13" s="213"/>
    </row>
    <row r="14" spans="1:9">
      <c r="H14" s="213"/>
      <c r="I14" s="213"/>
    </row>
    <row r="15" spans="1:9" ht="23.5">
      <c r="A15" s="61" t="s">
        <v>102</v>
      </c>
    </row>
    <row r="16" spans="1:9">
      <c r="A16" t="s">
        <v>273</v>
      </c>
    </row>
    <row r="17" spans="1:1">
      <c r="A17" t="s">
        <v>274</v>
      </c>
    </row>
    <row r="18" spans="1:1">
      <c r="A18" t="s">
        <v>275</v>
      </c>
    </row>
    <row r="33" spans="1:14" ht="23.5">
      <c r="A33" s="61" t="s">
        <v>105</v>
      </c>
    </row>
    <row r="44" spans="1:14">
      <c r="L44" s="363"/>
      <c r="M44" s="363"/>
      <c r="N44" s="363"/>
    </row>
    <row r="52" spans="1:9">
      <c r="A52" s="212" t="s">
        <v>106</v>
      </c>
      <c r="B52" s="212"/>
      <c r="C52" s="212"/>
      <c r="D52" s="212" t="s">
        <v>107</v>
      </c>
      <c r="E52" s="212"/>
      <c r="F52" s="363"/>
      <c r="G52" s="363" t="s">
        <v>108</v>
      </c>
      <c r="I52" s="62" t="s">
        <v>103</v>
      </c>
    </row>
  </sheetData>
  <mergeCells count="4">
    <mergeCell ref="H12:I12"/>
    <mergeCell ref="H13:I14"/>
    <mergeCell ref="A52:C52"/>
    <mergeCell ref="D52:E52"/>
  </mergeCells>
  <pageMargins left="0.27" right="0.25" top="0.36" bottom="0.27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01"/>
  <sheetViews>
    <sheetView topLeftCell="A4" zoomScale="110" zoomScaleNormal="110" workbookViewId="0">
      <selection activeCell="G33" sqref="G33"/>
    </sheetView>
  </sheetViews>
  <sheetFormatPr baseColWidth="10" defaultColWidth="11.453125" defaultRowHeight="14.5"/>
  <cols>
    <col min="1" max="5" width="11.453125" style="2"/>
    <col min="6" max="6" width="6.1796875" style="2" customWidth="1"/>
    <col min="7" max="7" width="8.7265625" style="2" customWidth="1"/>
    <col min="8" max="261" width="11.453125" style="2"/>
    <col min="262" max="262" width="6.1796875" style="2" customWidth="1"/>
    <col min="263" max="263" width="8.7265625" style="2" customWidth="1"/>
    <col min="264" max="517" width="11.453125" style="2"/>
    <col min="518" max="518" width="6.1796875" style="2" customWidth="1"/>
    <col min="519" max="519" width="8.7265625" style="2" customWidth="1"/>
    <col min="520" max="773" width="11.453125" style="2"/>
    <col min="774" max="774" width="6.1796875" style="2" customWidth="1"/>
    <col min="775" max="775" width="8.7265625" style="2" customWidth="1"/>
    <col min="776" max="1029" width="11.453125" style="2"/>
    <col min="1030" max="1030" width="6.1796875" style="2" customWidth="1"/>
    <col min="1031" max="1031" width="8.7265625" style="2" customWidth="1"/>
    <col min="1032" max="1285" width="11.453125" style="2"/>
    <col min="1286" max="1286" width="6.1796875" style="2" customWidth="1"/>
    <col min="1287" max="1287" width="8.7265625" style="2" customWidth="1"/>
    <col min="1288" max="1541" width="11.453125" style="2"/>
    <col min="1542" max="1542" width="6.1796875" style="2" customWidth="1"/>
    <col min="1543" max="1543" width="8.7265625" style="2" customWidth="1"/>
    <col min="1544" max="1797" width="11.453125" style="2"/>
    <col min="1798" max="1798" width="6.1796875" style="2" customWidth="1"/>
    <col min="1799" max="1799" width="8.7265625" style="2" customWidth="1"/>
    <col min="1800" max="2053" width="11.453125" style="2"/>
    <col min="2054" max="2054" width="6.1796875" style="2" customWidth="1"/>
    <col min="2055" max="2055" width="8.7265625" style="2" customWidth="1"/>
    <col min="2056" max="2309" width="11.453125" style="2"/>
    <col min="2310" max="2310" width="6.1796875" style="2" customWidth="1"/>
    <col min="2311" max="2311" width="8.7265625" style="2" customWidth="1"/>
    <col min="2312" max="2565" width="11.453125" style="2"/>
    <col min="2566" max="2566" width="6.1796875" style="2" customWidth="1"/>
    <col min="2567" max="2567" width="8.7265625" style="2" customWidth="1"/>
    <col min="2568" max="2821" width="11.453125" style="2"/>
    <col min="2822" max="2822" width="6.1796875" style="2" customWidth="1"/>
    <col min="2823" max="2823" width="8.7265625" style="2" customWidth="1"/>
    <col min="2824" max="3077" width="11.453125" style="2"/>
    <col min="3078" max="3078" width="6.1796875" style="2" customWidth="1"/>
    <col min="3079" max="3079" width="8.7265625" style="2" customWidth="1"/>
    <col min="3080" max="3333" width="11.453125" style="2"/>
    <col min="3334" max="3334" width="6.1796875" style="2" customWidth="1"/>
    <col min="3335" max="3335" width="8.7265625" style="2" customWidth="1"/>
    <col min="3336" max="3589" width="11.453125" style="2"/>
    <col min="3590" max="3590" width="6.1796875" style="2" customWidth="1"/>
    <col min="3591" max="3591" width="8.7265625" style="2" customWidth="1"/>
    <col min="3592" max="3845" width="11.453125" style="2"/>
    <col min="3846" max="3846" width="6.1796875" style="2" customWidth="1"/>
    <col min="3847" max="3847" width="8.7265625" style="2" customWidth="1"/>
    <col min="3848" max="4101" width="11.453125" style="2"/>
    <col min="4102" max="4102" width="6.1796875" style="2" customWidth="1"/>
    <col min="4103" max="4103" width="8.7265625" style="2" customWidth="1"/>
    <col min="4104" max="4357" width="11.453125" style="2"/>
    <col min="4358" max="4358" width="6.1796875" style="2" customWidth="1"/>
    <col min="4359" max="4359" width="8.7265625" style="2" customWidth="1"/>
    <col min="4360" max="4613" width="11.453125" style="2"/>
    <col min="4614" max="4614" width="6.1796875" style="2" customWidth="1"/>
    <col min="4615" max="4615" width="8.7265625" style="2" customWidth="1"/>
    <col min="4616" max="4869" width="11.453125" style="2"/>
    <col min="4870" max="4870" width="6.1796875" style="2" customWidth="1"/>
    <col min="4871" max="4871" width="8.7265625" style="2" customWidth="1"/>
    <col min="4872" max="5125" width="11.453125" style="2"/>
    <col min="5126" max="5126" width="6.1796875" style="2" customWidth="1"/>
    <col min="5127" max="5127" width="8.7265625" style="2" customWidth="1"/>
    <col min="5128" max="5381" width="11.453125" style="2"/>
    <col min="5382" max="5382" width="6.1796875" style="2" customWidth="1"/>
    <col min="5383" max="5383" width="8.7265625" style="2" customWidth="1"/>
    <col min="5384" max="5637" width="11.453125" style="2"/>
    <col min="5638" max="5638" width="6.1796875" style="2" customWidth="1"/>
    <col min="5639" max="5639" width="8.7265625" style="2" customWidth="1"/>
    <col min="5640" max="5893" width="11.453125" style="2"/>
    <col min="5894" max="5894" width="6.1796875" style="2" customWidth="1"/>
    <col min="5895" max="5895" width="8.7265625" style="2" customWidth="1"/>
    <col min="5896" max="6149" width="11.453125" style="2"/>
    <col min="6150" max="6150" width="6.1796875" style="2" customWidth="1"/>
    <col min="6151" max="6151" width="8.7265625" style="2" customWidth="1"/>
    <col min="6152" max="6405" width="11.453125" style="2"/>
    <col min="6406" max="6406" width="6.1796875" style="2" customWidth="1"/>
    <col min="6407" max="6407" width="8.7265625" style="2" customWidth="1"/>
    <col min="6408" max="6661" width="11.453125" style="2"/>
    <col min="6662" max="6662" width="6.1796875" style="2" customWidth="1"/>
    <col min="6663" max="6663" width="8.7265625" style="2" customWidth="1"/>
    <col min="6664" max="6917" width="11.453125" style="2"/>
    <col min="6918" max="6918" width="6.1796875" style="2" customWidth="1"/>
    <col min="6919" max="6919" width="8.7265625" style="2" customWidth="1"/>
    <col min="6920" max="7173" width="11.453125" style="2"/>
    <col min="7174" max="7174" width="6.1796875" style="2" customWidth="1"/>
    <col min="7175" max="7175" width="8.7265625" style="2" customWidth="1"/>
    <col min="7176" max="7429" width="11.453125" style="2"/>
    <col min="7430" max="7430" width="6.1796875" style="2" customWidth="1"/>
    <col min="7431" max="7431" width="8.7265625" style="2" customWidth="1"/>
    <col min="7432" max="7685" width="11.453125" style="2"/>
    <col min="7686" max="7686" width="6.1796875" style="2" customWidth="1"/>
    <col min="7687" max="7687" width="8.7265625" style="2" customWidth="1"/>
    <col min="7688" max="7941" width="11.453125" style="2"/>
    <col min="7942" max="7942" width="6.1796875" style="2" customWidth="1"/>
    <col min="7943" max="7943" width="8.7265625" style="2" customWidth="1"/>
    <col min="7944" max="8197" width="11.453125" style="2"/>
    <col min="8198" max="8198" width="6.1796875" style="2" customWidth="1"/>
    <col min="8199" max="8199" width="8.7265625" style="2" customWidth="1"/>
    <col min="8200" max="8453" width="11.453125" style="2"/>
    <col min="8454" max="8454" width="6.1796875" style="2" customWidth="1"/>
    <col min="8455" max="8455" width="8.7265625" style="2" customWidth="1"/>
    <col min="8456" max="8709" width="11.453125" style="2"/>
    <col min="8710" max="8710" width="6.1796875" style="2" customWidth="1"/>
    <col min="8711" max="8711" width="8.7265625" style="2" customWidth="1"/>
    <col min="8712" max="8965" width="11.453125" style="2"/>
    <col min="8966" max="8966" width="6.1796875" style="2" customWidth="1"/>
    <col min="8967" max="8967" width="8.7265625" style="2" customWidth="1"/>
    <col min="8968" max="9221" width="11.453125" style="2"/>
    <col min="9222" max="9222" width="6.1796875" style="2" customWidth="1"/>
    <col min="9223" max="9223" width="8.7265625" style="2" customWidth="1"/>
    <col min="9224" max="9477" width="11.453125" style="2"/>
    <col min="9478" max="9478" width="6.1796875" style="2" customWidth="1"/>
    <col min="9479" max="9479" width="8.7265625" style="2" customWidth="1"/>
    <col min="9480" max="9733" width="11.453125" style="2"/>
    <col min="9734" max="9734" width="6.1796875" style="2" customWidth="1"/>
    <col min="9735" max="9735" width="8.7265625" style="2" customWidth="1"/>
    <col min="9736" max="9989" width="11.453125" style="2"/>
    <col min="9990" max="9990" width="6.1796875" style="2" customWidth="1"/>
    <col min="9991" max="9991" width="8.7265625" style="2" customWidth="1"/>
    <col min="9992" max="10245" width="11.453125" style="2"/>
    <col min="10246" max="10246" width="6.1796875" style="2" customWidth="1"/>
    <col min="10247" max="10247" width="8.7265625" style="2" customWidth="1"/>
    <col min="10248" max="10501" width="11.453125" style="2"/>
    <col min="10502" max="10502" width="6.1796875" style="2" customWidth="1"/>
    <col min="10503" max="10503" width="8.7265625" style="2" customWidth="1"/>
    <col min="10504" max="10757" width="11.453125" style="2"/>
    <col min="10758" max="10758" width="6.1796875" style="2" customWidth="1"/>
    <col min="10759" max="10759" width="8.7265625" style="2" customWidth="1"/>
    <col min="10760" max="11013" width="11.453125" style="2"/>
    <col min="11014" max="11014" width="6.1796875" style="2" customWidth="1"/>
    <col min="11015" max="11015" width="8.7265625" style="2" customWidth="1"/>
    <col min="11016" max="11269" width="11.453125" style="2"/>
    <col min="11270" max="11270" width="6.1796875" style="2" customWidth="1"/>
    <col min="11271" max="11271" width="8.7265625" style="2" customWidth="1"/>
    <col min="11272" max="11525" width="11.453125" style="2"/>
    <col min="11526" max="11526" width="6.1796875" style="2" customWidth="1"/>
    <col min="11527" max="11527" width="8.7265625" style="2" customWidth="1"/>
    <col min="11528" max="11781" width="11.453125" style="2"/>
    <col min="11782" max="11782" width="6.1796875" style="2" customWidth="1"/>
    <col min="11783" max="11783" width="8.7265625" style="2" customWidth="1"/>
    <col min="11784" max="12037" width="11.453125" style="2"/>
    <col min="12038" max="12038" width="6.1796875" style="2" customWidth="1"/>
    <col min="12039" max="12039" width="8.7265625" style="2" customWidth="1"/>
    <col min="12040" max="12293" width="11.453125" style="2"/>
    <col min="12294" max="12294" width="6.1796875" style="2" customWidth="1"/>
    <col min="12295" max="12295" width="8.7265625" style="2" customWidth="1"/>
    <col min="12296" max="12549" width="11.453125" style="2"/>
    <col min="12550" max="12550" width="6.1796875" style="2" customWidth="1"/>
    <col min="12551" max="12551" width="8.7265625" style="2" customWidth="1"/>
    <col min="12552" max="12805" width="11.453125" style="2"/>
    <col min="12806" max="12806" width="6.1796875" style="2" customWidth="1"/>
    <col min="12807" max="12807" width="8.7265625" style="2" customWidth="1"/>
    <col min="12808" max="13061" width="11.453125" style="2"/>
    <col min="13062" max="13062" width="6.1796875" style="2" customWidth="1"/>
    <col min="13063" max="13063" width="8.7265625" style="2" customWidth="1"/>
    <col min="13064" max="13317" width="11.453125" style="2"/>
    <col min="13318" max="13318" width="6.1796875" style="2" customWidth="1"/>
    <col min="13319" max="13319" width="8.7265625" style="2" customWidth="1"/>
    <col min="13320" max="13573" width="11.453125" style="2"/>
    <col min="13574" max="13574" width="6.1796875" style="2" customWidth="1"/>
    <col min="13575" max="13575" width="8.7265625" style="2" customWidth="1"/>
    <col min="13576" max="13829" width="11.453125" style="2"/>
    <col min="13830" max="13830" width="6.1796875" style="2" customWidth="1"/>
    <col min="13831" max="13831" width="8.7265625" style="2" customWidth="1"/>
    <col min="13832" max="14085" width="11.453125" style="2"/>
    <col min="14086" max="14086" width="6.1796875" style="2" customWidth="1"/>
    <col min="14087" max="14087" width="8.7265625" style="2" customWidth="1"/>
    <col min="14088" max="14341" width="11.453125" style="2"/>
    <col min="14342" max="14342" width="6.1796875" style="2" customWidth="1"/>
    <col min="14343" max="14343" width="8.7265625" style="2" customWidth="1"/>
    <col min="14344" max="14597" width="11.453125" style="2"/>
    <col min="14598" max="14598" width="6.1796875" style="2" customWidth="1"/>
    <col min="14599" max="14599" width="8.7265625" style="2" customWidth="1"/>
    <col min="14600" max="14853" width="11.453125" style="2"/>
    <col min="14854" max="14854" width="6.1796875" style="2" customWidth="1"/>
    <col min="14855" max="14855" width="8.7265625" style="2" customWidth="1"/>
    <col min="14856" max="15109" width="11.453125" style="2"/>
    <col min="15110" max="15110" width="6.1796875" style="2" customWidth="1"/>
    <col min="15111" max="15111" width="8.7265625" style="2" customWidth="1"/>
    <col min="15112" max="15365" width="11.453125" style="2"/>
    <col min="15366" max="15366" width="6.1796875" style="2" customWidth="1"/>
    <col min="15367" max="15367" width="8.7265625" style="2" customWidth="1"/>
    <col min="15368" max="15621" width="11.453125" style="2"/>
    <col min="15622" max="15622" width="6.1796875" style="2" customWidth="1"/>
    <col min="15623" max="15623" width="8.7265625" style="2" customWidth="1"/>
    <col min="15624" max="15877" width="11.453125" style="2"/>
    <col min="15878" max="15878" width="6.1796875" style="2" customWidth="1"/>
    <col min="15879" max="15879" width="8.7265625" style="2" customWidth="1"/>
    <col min="15880" max="16133" width="11.453125" style="2"/>
    <col min="16134" max="16134" width="6.1796875" style="2" customWidth="1"/>
    <col min="16135" max="16135" width="8.7265625" style="2" customWidth="1"/>
    <col min="16136" max="16384" width="11.453125" style="2"/>
  </cols>
  <sheetData>
    <row r="1" spans="1:25">
      <c r="A1" s="1" t="s">
        <v>0</v>
      </c>
      <c r="B1" s="1"/>
      <c r="C1" s="1"/>
      <c r="D1" s="1" t="s">
        <v>276</v>
      </c>
      <c r="E1" s="1"/>
      <c r="F1" s="1"/>
      <c r="G1" s="1"/>
      <c r="H1" s="1"/>
      <c r="I1" s="46"/>
      <c r="J1" s="1" t="s">
        <v>277</v>
      </c>
      <c r="K1" s="1"/>
      <c r="L1" s="1"/>
      <c r="M1" s="1"/>
      <c r="N1" s="1"/>
      <c r="O1" s="1"/>
      <c r="P1" s="1"/>
      <c r="Q1" s="343">
        <f>I1</f>
        <v>0</v>
      </c>
      <c r="R1" s="2" t="s">
        <v>278</v>
      </c>
      <c r="Y1" s="343">
        <f>Q1</f>
        <v>0</v>
      </c>
    </row>
    <row r="3" spans="1:25" ht="30.75" customHeight="1">
      <c r="A3" s="218" t="s">
        <v>0</v>
      </c>
      <c r="B3" s="218"/>
      <c r="C3" s="218"/>
      <c r="D3" s="218"/>
      <c r="E3" s="218"/>
      <c r="F3" s="218"/>
      <c r="G3" s="218"/>
      <c r="H3" s="218"/>
      <c r="I3" s="218"/>
      <c r="J3" s="214" t="s">
        <v>279</v>
      </c>
      <c r="K3" s="215"/>
      <c r="L3" s="215"/>
      <c r="M3" s="215"/>
      <c r="N3" s="215"/>
      <c r="O3" s="215"/>
      <c r="P3" s="215"/>
      <c r="Q3" s="216"/>
      <c r="R3" s="214" t="s">
        <v>67</v>
      </c>
      <c r="S3" s="215"/>
      <c r="T3" s="215"/>
      <c r="U3" s="215"/>
      <c r="V3" s="215"/>
      <c r="W3" s="215"/>
      <c r="X3" s="215"/>
      <c r="Y3" s="216"/>
    </row>
    <row r="5" spans="1:25" ht="6" customHeight="1"/>
    <row r="6" spans="1:25">
      <c r="A6" s="4" t="s">
        <v>1</v>
      </c>
      <c r="B6" s="5" t="s">
        <v>280</v>
      </c>
      <c r="C6" s="45" t="s">
        <v>321</v>
      </c>
      <c r="D6" s="7"/>
      <c r="E6" s="7"/>
      <c r="F6" s="7"/>
      <c r="G6" s="7"/>
      <c r="H6" s="7"/>
      <c r="I6" s="7"/>
      <c r="J6" s="4" t="s">
        <v>1</v>
      </c>
      <c r="K6" s="5" t="s">
        <v>280</v>
      </c>
      <c r="L6" s="6" t="str">
        <f>C6</f>
        <v xml:space="preserve">Porte OF tirant droit </v>
      </c>
      <c r="M6" s="7"/>
      <c r="N6" s="7"/>
      <c r="O6" s="7"/>
      <c r="P6" s="7"/>
      <c r="Q6" s="8"/>
      <c r="R6" s="4" t="s">
        <v>1</v>
      </c>
      <c r="S6" s="5" t="str">
        <f>B6</f>
        <v>SLY-29-</v>
      </c>
      <c r="T6" s="6" t="str">
        <f>L6</f>
        <v xml:space="preserve">Porte OF tirant droit </v>
      </c>
      <c r="U6" s="7"/>
      <c r="V6" s="7"/>
      <c r="W6" s="7"/>
      <c r="X6" s="7"/>
      <c r="Y6" s="8"/>
    </row>
    <row r="7" spans="1:25">
      <c r="A7" s="9" t="s">
        <v>2</v>
      </c>
      <c r="B7" s="1" t="s">
        <v>166</v>
      </c>
      <c r="C7" s="1"/>
      <c r="D7" s="1"/>
      <c r="E7" s="1"/>
      <c r="F7" s="1"/>
      <c r="G7" s="1"/>
      <c r="H7" s="1"/>
      <c r="I7" s="1"/>
      <c r="J7" s="9" t="s">
        <v>2</v>
      </c>
      <c r="K7" s="1" t="s">
        <v>166</v>
      </c>
      <c r="L7" s="1"/>
      <c r="M7" s="1"/>
      <c r="N7" s="1"/>
      <c r="O7" s="1"/>
      <c r="P7" s="1"/>
      <c r="Q7" s="10"/>
      <c r="R7" s="9" t="s">
        <v>2</v>
      </c>
      <c r="S7" s="1" t="s">
        <v>166</v>
      </c>
      <c r="T7" s="1"/>
      <c r="U7" s="1"/>
      <c r="V7" s="1"/>
      <c r="W7" s="1"/>
      <c r="X7" s="1"/>
      <c r="Y7" s="10"/>
    </row>
    <row r="9" spans="1:25">
      <c r="A9" s="2" t="s">
        <v>3</v>
      </c>
      <c r="B9" s="190" t="s">
        <v>4</v>
      </c>
      <c r="C9" s="190" t="s">
        <v>5</v>
      </c>
      <c r="E9" s="2" t="s">
        <v>6</v>
      </c>
      <c r="I9" s="190" t="s">
        <v>7</v>
      </c>
      <c r="J9" s="2" t="s">
        <v>3</v>
      </c>
      <c r="K9" s="190" t="s">
        <v>4</v>
      </c>
      <c r="L9" s="190" t="s">
        <v>5</v>
      </c>
      <c r="N9" s="2" t="s">
        <v>6</v>
      </c>
      <c r="Q9" s="190" t="s">
        <v>7</v>
      </c>
      <c r="R9" s="2" t="s">
        <v>3</v>
      </c>
      <c r="S9" s="190" t="s">
        <v>4</v>
      </c>
      <c r="T9" s="190" t="s">
        <v>5</v>
      </c>
      <c r="V9" s="2" t="s">
        <v>6</v>
      </c>
      <c r="Y9" s="190"/>
    </row>
    <row r="10" spans="1:25">
      <c r="A10" s="11"/>
      <c r="B10" s="12">
        <v>1</v>
      </c>
      <c r="C10" s="12" t="s">
        <v>281</v>
      </c>
      <c r="D10" s="13"/>
      <c r="E10" s="344" t="str">
        <f>C6</f>
        <v xml:space="preserve">Porte OF tirant droit </v>
      </c>
      <c r="F10" s="13"/>
      <c r="G10" s="13"/>
      <c r="H10" s="13"/>
      <c r="I10" s="14">
        <v>1</v>
      </c>
      <c r="J10" s="11"/>
      <c r="K10" s="12">
        <v>1</v>
      </c>
      <c r="L10" s="12" t="s">
        <v>281</v>
      </c>
      <c r="M10" s="13"/>
      <c r="N10" s="13" t="str">
        <f>E10</f>
        <v xml:space="preserve">Porte OF tirant droit </v>
      </c>
      <c r="O10" s="13"/>
      <c r="P10" s="13"/>
      <c r="Q10" s="14">
        <v>1</v>
      </c>
      <c r="R10" s="11"/>
      <c r="S10" s="12">
        <v>1</v>
      </c>
      <c r="T10" s="12" t="s">
        <v>281</v>
      </c>
      <c r="U10" s="13"/>
      <c r="V10" s="13" t="str">
        <f>$E$10</f>
        <v xml:space="preserve">Porte OF tirant droit </v>
      </c>
      <c r="W10" s="13"/>
      <c r="X10" s="13"/>
      <c r="Y10" s="14"/>
    </row>
    <row r="12" spans="1:25" ht="15.5">
      <c r="D12" s="2" t="s">
        <v>8</v>
      </c>
      <c r="J12" s="15" t="s">
        <v>9</v>
      </c>
      <c r="K12" s="16"/>
      <c r="L12" s="16"/>
      <c r="M12" s="16"/>
      <c r="N12" s="16"/>
      <c r="O12" s="16"/>
      <c r="P12" s="16"/>
      <c r="Q12" s="17"/>
      <c r="R12" s="52" t="s">
        <v>282</v>
      </c>
    </row>
    <row r="13" spans="1:25">
      <c r="C13" s="217">
        <v>1000</v>
      </c>
      <c r="E13" s="2" t="s">
        <v>283</v>
      </c>
      <c r="F13" s="2">
        <f>B22</f>
        <v>600</v>
      </c>
      <c r="G13" s="2" t="s">
        <v>61</v>
      </c>
      <c r="H13" s="209" t="s">
        <v>284</v>
      </c>
      <c r="I13" s="209"/>
    </row>
    <row r="14" spans="1:25">
      <c r="C14" s="217"/>
      <c r="E14" s="2" t="s">
        <v>285</v>
      </c>
      <c r="F14" s="2">
        <f>C13</f>
        <v>1000</v>
      </c>
      <c r="G14" s="2" t="s">
        <v>61</v>
      </c>
      <c r="H14" s="209"/>
      <c r="I14" s="209"/>
    </row>
    <row r="15" spans="1:25">
      <c r="C15" s="217"/>
    </row>
    <row r="16" spans="1:25">
      <c r="C16" s="217"/>
    </row>
    <row r="17" spans="1:22">
      <c r="C17" s="217"/>
      <c r="D17" s="2" t="s">
        <v>60</v>
      </c>
      <c r="F17" s="2">
        <v>350</v>
      </c>
      <c r="G17" s="2" t="s">
        <v>62</v>
      </c>
    </row>
    <row r="18" spans="1:22">
      <c r="C18" s="217"/>
    </row>
    <row r="19" spans="1:22">
      <c r="C19" s="217"/>
    </row>
    <row r="20" spans="1:22">
      <c r="C20" s="217"/>
    </row>
    <row r="22" spans="1:22">
      <c r="B22" s="44">
        <v>600</v>
      </c>
    </row>
    <row r="24" spans="1:22" ht="8.25" customHeight="1"/>
    <row r="25" spans="1:22" ht="15.5">
      <c r="A25" s="15" t="s">
        <v>9</v>
      </c>
      <c r="B25" s="16"/>
      <c r="C25" s="16"/>
      <c r="D25" s="16"/>
      <c r="E25" s="16"/>
      <c r="F25" s="16"/>
      <c r="G25" s="16"/>
      <c r="H25" s="16"/>
      <c r="I25" s="17"/>
    </row>
    <row r="26" spans="1:22">
      <c r="A26" s="13" t="s">
        <v>5</v>
      </c>
      <c r="B26" s="13" t="s">
        <v>6</v>
      </c>
      <c r="C26" s="13"/>
      <c r="D26" s="13"/>
      <c r="E26" s="12" t="s">
        <v>10</v>
      </c>
      <c r="F26" s="12" t="s">
        <v>7</v>
      </c>
      <c r="G26" s="12" t="s">
        <v>11</v>
      </c>
      <c r="H26" s="12" t="s">
        <v>12</v>
      </c>
      <c r="I26" s="12" t="s">
        <v>63</v>
      </c>
    </row>
    <row r="27" spans="1:22">
      <c r="A27" s="364">
        <v>225004</v>
      </c>
      <c r="B27" s="365" t="s">
        <v>286</v>
      </c>
      <c r="C27" s="366"/>
      <c r="D27" s="367"/>
      <c r="E27" s="368" t="s">
        <v>287</v>
      </c>
      <c r="F27" s="364">
        <v>1</v>
      </c>
      <c r="G27" s="369">
        <f>B22</f>
        <v>600</v>
      </c>
      <c r="H27" s="364" t="s">
        <v>15</v>
      </c>
      <c r="I27" s="364">
        <f>G27-2*75</f>
        <v>450</v>
      </c>
    </row>
    <row r="28" spans="1:22">
      <c r="A28" s="364">
        <f>A27</f>
        <v>225004</v>
      </c>
      <c r="B28" s="365" t="s">
        <v>288</v>
      </c>
      <c r="C28" s="366"/>
      <c r="D28" s="367"/>
      <c r="E28" s="368" t="s">
        <v>287</v>
      </c>
      <c r="F28" s="364">
        <v>2</v>
      </c>
      <c r="G28" s="369">
        <f>C13</f>
        <v>1000</v>
      </c>
      <c r="H28" s="364" t="s">
        <v>289</v>
      </c>
      <c r="I28" s="364">
        <f>G28-75</f>
        <v>925</v>
      </c>
      <c r="R28" s="52" t="s">
        <v>68</v>
      </c>
      <c r="V28" s="52" t="s">
        <v>72</v>
      </c>
    </row>
    <row r="29" spans="1:22">
      <c r="A29" s="376">
        <v>225104</v>
      </c>
      <c r="B29" s="377" t="s">
        <v>290</v>
      </c>
      <c r="C29" s="378"/>
      <c r="D29" s="379"/>
      <c r="E29" s="380" t="s">
        <v>287</v>
      </c>
      <c r="F29" s="376">
        <v>2</v>
      </c>
      <c r="G29" s="381">
        <f>G27-58-58</f>
        <v>484</v>
      </c>
      <c r="H29" s="376" t="s">
        <v>15</v>
      </c>
      <c r="I29" s="376">
        <f>G29-100-100</f>
        <v>284</v>
      </c>
      <c r="R29" s="53" t="s">
        <v>69</v>
      </c>
    </row>
    <row r="30" spans="1:22" ht="15.5">
      <c r="A30" s="376">
        <f>A29</f>
        <v>225104</v>
      </c>
      <c r="B30" s="377" t="s">
        <v>291</v>
      </c>
      <c r="C30" s="378"/>
      <c r="D30" s="379"/>
      <c r="E30" s="380" t="s">
        <v>287</v>
      </c>
      <c r="F30" s="376">
        <v>2</v>
      </c>
      <c r="G30" s="381">
        <f>G28-58-15.5</f>
        <v>926.5</v>
      </c>
      <c r="H30" s="376" t="s">
        <v>15</v>
      </c>
      <c r="I30" s="376">
        <f>G30-100-100</f>
        <v>726.5</v>
      </c>
      <c r="J30" s="16" t="s">
        <v>21</v>
      </c>
      <c r="K30" s="16"/>
      <c r="L30" s="16"/>
      <c r="M30" s="16"/>
      <c r="N30" s="16"/>
      <c r="O30" s="16"/>
      <c r="P30" s="16"/>
      <c r="Q30" s="17"/>
    </row>
    <row r="31" spans="1:22">
      <c r="A31" s="370">
        <v>591005</v>
      </c>
      <c r="B31" s="371" t="s">
        <v>292</v>
      </c>
      <c r="C31" s="372"/>
      <c r="D31" s="373"/>
      <c r="E31" s="374" t="s">
        <v>287</v>
      </c>
      <c r="F31" s="370">
        <v>2</v>
      </c>
      <c r="G31" s="375">
        <f>G27-266</f>
        <v>334</v>
      </c>
      <c r="H31" s="370" t="s">
        <v>18</v>
      </c>
      <c r="I31" s="370">
        <f>G31</f>
        <v>334</v>
      </c>
    </row>
    <row r="32" spans="1:22">
      <c r="A32" s="370">
        <v>591005</v>
      </c>
      <c r="B32" s="371" t="s">
        <v>293</v>
      </c>
      <c r="C32" s="372"/>
      <c r="D32" s="373"/>
      <c r="E32" s="374" t="s">
        <v>287</v>
      </c>
      <c r="F32" s="370">
        <v>2</v>
      </c>
      <c r="G32" s="375">
        <f>G28-267.5</f>
        <v>732.5</v>
      </c>
      <c r="H32" s="370" t="s">
        <v>18</v>
      </c>
      <c r="I32" s="370">
        <f>G32</f>
        <v>732.5</v>
      </c>
    </row>
    <row r="33" spans="1:25">
      <c r="A33" s="364">
        <v>525060</v>
      </c>
      <c r="B33" s="365" t="s">
        <v>294</v>
      </c>
      <c r="C33" s="366"/>
      <c r="D33" s="367"/>
      <c r="E33" s="368" t="s">
        <v>287</v>
      </c>
      <c r="F33" s="364">
        <v>1</v>
      </c>
      <c r="G33" s="369">
        <f>G27-166</f>
        <v>434</v>
      </c>
      <c r="H33" s="364" t="s">
        <v>18</v>
      </c>
      <c r="I33" s="364">
        <f>G33</f>
        <v>434</v>
      </c>
      <c r="J33" s="43"/>
      <c r="M33" s="43"/>
    </row>
    <row r="34" spans="1:25">
      <c r="A34" s="48">
        <v>525050</v>
      </c>
      <c r="B34" s="345" t="s">
        <v>295</v>
      </c>
      <c r="C34" s="346"/>
      <c r="D34" s="347"/>
      <c r="E34" s="49" t="s">
        <v>287</v>
      </c>
      <c r="F34" s="48">
        <v>1</v>
      </c>
      <c r="G34" s="348">
        <f>G33</f>
        <v>434</v>
      </c>
      <c r="H34" s="48" t="s">
        <v>18</v>
      </c>
      <c r="I34" s="48">
        <f>G34</f>
        <v>434</v>
      </c>
      <c r="J34" s="43"/>
      <c r="M34" s="43"/>
      <c r="R34" s="52"/>
    </row>
    <row r="35" spans="1:25">
      <c r="A35" s="48">
        <v>525052</v>
      </c>
      <c r="B35" s="345" t="s">
        <v>296</v>
      </c>
      <c r="C35" s="346"/>
      <c r="D35" s="347"/>
      <c r="E35" s="49" t="s">
        <v>287</v>
      </c>
      <c r="F35" s="48">
        <v>1</v>
      </c>
      <c r="G35" s="348">
        <f>G27-118</f>
        <v>482</v>
      </c>
      <c r="H35" s="48" t="s">
        <v>18</v>
      </c>
      <c r="I35" s="48">
        <f>G35</f>
        <v>482</v>
      </c>
      <c r="J35" s="43"/>
      <c r="M35" s="43"/>
      <c r="R35" s="52"/>
    </row>
    <row r="36" spans="1:25">
      <c r="A36" s="48">
        <v>591180</v>
      </c>
      <c r="B36" s="345" t="s">
        <v>297</v>
      </c>
      <c r="C36" s="346"/>
      <c r="D36" s="347"/>
      <c r="E36" s="49" t="s">
        <v>287</v>
      </c>
      <c r="F36" s="48">
        <v>1</v>
      </c>
      <c r="G36" s="348">
        <v>650</v>
      </c>
      <c r="H36" s="48" t="s">
        <v>15</v>
      </c>
      <c r="I36" s="48">
        <f>G36-50</f>
        <v>600</v>
      </c>
    </row>
    <row r="37" spans="1:25">
      <c r="A37" s="48">
        <v>591181</v>
      </c>
      <c r="B37" s="345" t="s">
        <v>297</v>
      </c>
      <c r="C37" s="346"/>
      <c r="D37" s="347"/>
      <c r="E37" s="49" t="s">
        <v>287</v>
      </c>
      <c r="F37" s="48">
        <v>2</v>
      </c>
      <c r="G37" s="348">
        <v>1025</v>
      </c>
      <c r="H37" s="48" t="s">
        <v>289</v>
      </c>
      <c r="I37" s="48">
        <f>G37-25</f>
        <v>1000</v>
      </c>
      <c r="R37" s="53"/>
    </row>
    <row r="38" spans="1:25">
      <c r="A38" s="190"/>
      <c r="E38" s="190"/>
      <c r="F38" s="190"/>
      <c r="G38" s="190"/>
      <c r="H38" s="190"/>
      <c r="I38" s="190"/>
      <c r="R38" s="53"/>
    </row>
    <row r="39" spans="1:25" ht="15.5">
      <c r="A39" s="15" t="s">
        <v>21</v>
      </c>
      <c r="B39" s="16"/>
      <c r="C39" s="16"/>
      <c r="D39" s="16"/>
      <c r="E39" s="16"/>
      <c r="F39" s="16"/>
      <c r="G39" s="16"/>
      <c r="H39" s="16"/>
      <c r="I39" s="17"/>
      <c r="R39" s="53"/>
    </row>
    <row r="40" spans="1:25">
      <c r="A40" s="13" t="s">
        <v>5</v>
      </c>
      <c r="B40" s="7" t="s">
        <v>6</v>
      </c>
      <c r="C40" s="7"/>
      <c r="D40" s="7"/>
      <c r="E40" s="35" t="s">
        <v>10</v>
      </c>
      <c r="F40" s="12" t="s">
        <v>7</v>
      </c>
      <c r="G40" s="12"/>
      <c r="H40" s="12"/>
      <c r="I40" s="12"/>
      <c r="R40" s="53"/>
    </row>
    <row r="41" spans="1:25" ht="15" customHeight="1">
      <c r="A41" s="48">
        <v>1110</v>
      </c>
      <c r="B41" s="11" t="s">
        <v>298</v>
      </c>
      <c r="C41" s="13"/>
      <c r="D41" s="13"/>
      <c r="E41" s="14"/>
      <c r="F41" s="47">
        <f>(ROUNDUP((G35/1000),0))*3</f>
        <v>3</v>
      </c>
      <c r="G41" s="349" t="s">
        <v>299</v>
      </c>
      <c r="H41" s="350"/>
      <c r="I41" s="351"/>
      <c r="R41" s="53" t="s">
        <v>70</v>
      </c>
      <c r="Y41" s="2" t="s">
        <v>71</v>
      </c>
    </row>
    <row r="42" spans="1:25">
      <c r="A42" s="48">
        <v>740012</v>
      </c>
      <c r="B42" s="11" t="s">
        <v>66</v>
      </c>
      <c r="C42" s="13"/>
      <c r="D42" s="13"/>
      <c r="E42" s="50"/>
      <c r="F42" s="47">
        <v>4</v>
      </c>
      <c r="G42" s="352"/>
      <c r="H42" s="353"/>
      <c r="I42" s="354"/>
      <c r="R42" s="53"/>
    </row>
    <row r="43" spans="1:25">
      <c r="A43" s="48">
        <v>740018</v>
      </c>
      <c r="B43" s="11" t="s">
        <v>300</v>
      </c>
      <c r="C43" s="13"/>
      <c r="D43" s="13"/>
      <c r="E43" s="50"/>
      <c r="F43" s="47">
        <v>1</v>
      </c>
      <c r="G43" s="352"/>
      <c r="H43" s="353"/>
      <c r="I43" s="354"/>
      <c r="R43" s="53"/>
    </row>
    <row r="44" spans="1:25">
      <c r="A44" s="48">
        <v>740020</v>
      </c>
      <c r="B44" s="11" t="s">
        <v>301</v>
      </c>
      <c r="C44" s="13"/>
      <c r="D44" s="13"/>
      <c r="E44" s="50"/>
      <c r="F44" s="47">
        <v>1</v>
      </c>
      <c r="G44" s="352"/>
      <c r="H44" s="353"/>
      <c r="I44" s="354"/>
    </row>
    <row r="45" spans="1:25">
      <c r="A45" s="48">
        <v>740038</v>
      </c>
      <c r="B45" s="11" t="s">
        <v>302</v>
      </c>
      <c r="C45" s="13"/>
      <c r="D45" s="13"/>
      <c r="E45" s="50"/>
      <c r="F45" s="47">
        <v>1</v>
      </c>
      <c r="G45" s="352"/>
      <c r="H45" s="353"/>
      <c r="I45" s="354"/>
      <c r="R45" s="53"/>
    </row>
    <row r="46" spans="1:25">
      <c r="A46" s="48">
        <v>740039</v>
      </c>
      <c r="B46" s="11" t="s">
        <v>302</v>
      </c>
      <c r="C46" s="13"/>
      <c r="D46" s="13"/>
      <c r="E46" s="50"/>
      <c r="F46" s="47">
        <v>1</v>
      </c>
      <c r="G46" s="352"/>
      <c r="H46" s="353"/>
      <c r="I46" s="354"/>
      <c r="R46" s="53"/>
    </row>
    <row r="47" spans="1:25">
      <c r="A47" s="48">
        <v>740047</v>
      </c>
      <c r="B47" s="11" t="s">
        <v>303</v>
      </c>
      <c r="C47" s="13"/>
      <c r="D47" s="13"/>
      <c r="E47" s="50"/>
      <c r="F47" s="47">
        <v>1</v>
      </c>
      <c r="G47" s="352"/>
      <c r="H47" s="353"/>
      <c r="I47" s="354"/>
    </row>
    <row r="48" spans="1:25">
      <c r="A48" s="48" t="s">
        <v>304</v>
      </c>
      <c r="B48" s="11" t="s">
        <v>305</v>
      </c>
      <c r="C48" s="13"/>
      <c r="D48" s="13"/>
      <c r="E48" s="50"/>
      <c r="F48" s="47">
        <v>8</v>
      </c>
      <c r="G48" s="352"/>
      <c r="H48" s="353"/>
      <c r="I48" s="354"/>
    </row>
    <row r="49" spans="1:25">
      <c r="A49" s="48">
        <v>770011</v>
      </c>
      <c r="B49" s="11" t="s">
        <v>306</v>
      </c>
      <c r="C49" s="13"/>
      <c r="D49" s="13"/>
      <c r="E49" s="50"/>
      <c r="F49" s="47">
        <f>(ROUNDUP((G34/1000),0))*3</f>
        <v>3</v>
      </c>
      <c r="G49" s="352"/>
      <c r="H49" s="353"/>
      <c r="I49" s="354"/>
    </row>
    <row r="50" spans="1:25">
      <c r="A50" s="48">
        <v>770022</v>
      </c>
      <c r="B50" s="11" t="s">
        <v>307</v>
      </c>
      <c r="C50" s="13"/>
      <c r="D50" s="13"/>
      <c r="E50" s="50"/>
      <c r="F50" s="47">
        <f>(ROUNDUP((G35/1000),0))*3</f>
        <v>3</v>
      </c>
      <c r="G50" s="352"/>
      <c r="H50" s="353"/>
      <c r="I50" s="354"/>
    </row>
    <row r="51" spans="1:25">
      <c r="A51" s="48">
        <v>780034</v>
      </c>
      <c r="B51" s="11" t="s">
        <v>308</v>
      </c>
      <c r="C51" s="13"/>
      <c r="D51" s="13"/>
      <c r="E51" s="50"/>
      <c r="F51" s="47">
        <v>1</v>
      </c>
      <c r="G51" s="355"/>
      <c r="H51" s="356"/>
      <c r="I51" s="357" t="s">
        <v>309</v>
      </c>
      <c r="Q51" s="43" t="s">
        <v>310</v>
      </c>
      <c r="Y51" s="358" t="s">
        <v>311</v>
      </c>
    </row>
    <row r="52" spans="1:25">
      <c r="A52" s="48">
        <v>7990</v>
      </c>
      <c r="B52" s="11" t="s">
        <v>312</v>
      </c>
      <c r="C52" s="13"/>
      <c r="D52" s="13"/>
      <c r="E52" s="50"/>
      <c r="F52" s="47">
        <v>1</v>
      </c>
      <c r="G52" s="355"/>
      <c r="H52" s="356"/>
      <c r="I52" s="359"/>
    </row>
    <row r="53" spans="1:25">
      <c r="A53" s="48">
        <v>910002</v>
      </c>
      <c r="B53" s="11" t="s">
        <v>313</v>
      </c>
      <c r="C53" s="13"/>
      <c r="D53" s="13"/>
      <c r="E53" s="50"/>
      <c r="F53" s="47">
        <v>2</v>
      </c>
      <c r="G53" s="355"/>
      <c r="H53" s="356"/>
      <c r="I53" s="359"/>
    </row>
    <row r="54" spans="1:25">
      <c r="A54" s="48">
        <v>910001</v>
      </c>
      <c r="B54" s="11" t="s">
        <v>314</v>
      </c>
      <c r="C54" s="13"/>
      <c r="D54" s="13"/>
      <c r="E54" s="50"/>
      <c r="F54" s="47">
        <v>1</v>
      </c>
      <c r="G54" s="355"/>
      <c r="H54" s="356"/>
      <c r="I54" s="359"/>
    </row>
    <row r="55" spans="1:25">
      <c r="A55" s="47">
        <v>960010</v>
      </c>
      <c r="B55" s="11" t="s">
        <v>315</v>
      </c>
      <c r="C55" s="13"/>
      <c r="D55" s="13"/>
      <c r="E55" s="50"/>
      <c r="F55" s="47">
        <v>1</v>
      </c>
      <c r="G55" s="355"/>
      <c r="H55" s="356"/>
      <c r="I55" s="359"/>
    </row>
    <row r="56" spans="1:25">
      <c r="A56" s="47">
        <v>960013</v>
      </c>
      <c r="B56" s="11" t="s">
        <v>316</v>
      </c>
      <c r="C56" s="13"/>
      <c r="D56" s="13"/>
      <c r="E56" s="50"/>
      <c r="F56" s="47">
        <v>1</v>
      </c>
      <c r="G56" s="355"/>
      <c r="H56" s="356"/>
      <c r="I56" s="359"/>
    </row>
    <row r="57" spans="1:25">
      <c r="A57" s="47" t="s">
        <v>55</v>
      </c>
      <c r="B57" s="11" t="s">
        <v>54</v>
      </c>
      <c r="C57" s="13"/>
      <c r="D57" s="13"/>
      <c r="E57" s="50"/>
      <c r="F57" s="47">
        <v>24</v>
      </c>
      <c r="G57" s="360"/>
      <c r="H57" s="361"/>
      <c r="I57" s="362"/>
    </row>
    <row r="59" spans="1:25" ht="15.5">
      <c r="A59" s="15" t="s">
        <v>33</v>
      </c>
      <c r="B59" s="16"/>
      <c r="C59" s="16"/>
      <c r="D59" s="16"/>
      <c r="E59" s="16"/>
      <c r="F59" s="16"/>
      <c r="G59" s="16"/>
      <c r="H59" s="16"/>
      <c r="I59" s="17"/>
    </row>
    <row r="60" spans="1:25">
      <c r="A60" s="13" t="s">
        <v>5</v>
      </c>
      <c r="B60" s="13" t="s">
        <v>6</v>
      </c>
      <c r="C60" s="13"/>
      <c r="D60" s="13"/>
      <c r="E60" s="12" t="s">
        <v>10</v>
      </c>
      <c r="F60" s="12" t="s">
        <v>7</v>
      </c>
      <c r="G60" s="12" t="s">
        <v>11</v>
      </c>
      <c r="I60" s="12"/>
    </row>
    <row r="61" spans="1:25">
      <c r="A61" s="18">
        <v>710041</v>
      </c>
      <c r="B61" s="19" t="s">
        <v>317</v>
      </c>
      <c r="C61" s="19"/>
      <c r="D61" s="19"/>
      <c r="E61" s="18" t="s">
        <v>20</v>
      </c>
      <c r="F61" s="18">
        <v>1</v>
      </c>
      <c r="G61" s="18">
        <f>2*G27+4*G28</f>
        <v>5200</v>
      </c>
      <c r="H61" s="19"/>
      <c r="I61" s="69"/>
    </row>
    <row r="62" spans="1:25">
      <c r="A62" s="20" t="s">
        <v>35</v>
      </c>
      <c r="B62" s="21" t="s">
        <v>36</v>
      </c>
      <c r="C62" s="21"/>
      <c r="D62" s="21"/>
      <c r="E62" s="20" t="s">
        <v>20</v>
      </c>
      <c r="F62" s="20">
        <v>1</v>
      </c>
      <c r="G62" s="20">
        <f>G63</f>
        <v>3200</v>
      </c>
      <c r="H62" s="21"/>
      <c r="I62" s="69"/>
    </row>
    <row r="63" spans="1:25">
      <c r="A63" s="20">
        <v>410010</v>
      </c>
      <c r="B63" s="21" t="s">
        <v>37</v>
      </c>
      <c r="C63" s="21"/>
      <c r="D63" s="21"/>
      <c r="E63" s="20" t="s">
        <v>20</v>
      </c>
      <c r="F63" s="20">
        <v>1</v>
      </c>
      <c r="G63" s="20">
        <f>2*G27+2*G28</f>
        <v>3200</v>
      </c>
      <c r="H63" s="21"/>
      <c r="I63" s="69"/>
    </row>
    <row r="64" spans="1:25" ht="15.5">
      <c r="A64" s="190">
        <v>710008</v>
      </c>
      <c r="B64" s="2" t="s">
        <v>318</v>
      </c>
      <c r="E64" s="20" t="s">
        <v>20</v>
      </c>
      <c r="F64" s="20">
        <v>1</v>
      </c>
      <c r="G64" s="190">
        <f>2*G27</f>
        <v>1200</v>
      </c>
      <c r="J64" s="16" t="s">
        <v>33</v>
      </c>
      <c r="K64" s="16"/>
      <c r="L64" s="16"/>
      <c r="M64" s="16"/>
      <c r="N64" s="16"/>
      <c r="O64" s="16"/>
      <c r="P64" s="16"/>
      <c r="Q64" s="17"/>
    </row>
    <row r="65" spans="1:9">
      <c r="A65" s="190"/>
      <c r="E65" s="190"/>
      <c r="F65" s="190"/>
    </row>
    <row r="66" spans="1:9" ht="15.5">
      <c r="A66" s="15" t="s">
        <v>38</v>
      </c>
      <c r="B66" s="16"/>
      <c r="C66" s="16"/>
      <c r="D66" s="16"/>
      <c r="E66" s="16"/>
      <c r="F66" s="16"/>
      <c r="G66" s="16"/>
      <c r="H66" s="16"/>
      <c r="I66" s="17"/>
    </row>
    <row r="67" spans="1:9">
      <c r="A67" s="13" t="s">
        <v>5</v>
      </c>
      <c r="B67" s="13" t="s">
        <v>6</v>
      </c>
      <c r="C67" s="13"/>
      <c r="D67" s="13"/>
      <c r="E67" s="12" t="s">
        <v>10</v>
      </c>
      <c r="F67" s="12" t="s">
        <v>7</v>
      </c>
      <c r="G67" s="12" t="s">
        <v>39</v>
      </c>
      <c r="H67" s="12" t="s">
        <v>40</v>
      </c>
      <c r="I67" s="12"/>
    </row>
    <row r="68" spans="1:9">
      <c r="A68" s="18"/>
      <c r="B68" s="19" t="s">
        <v>65</v>
      </c>
      <c r="C68" s="19"/>
      <c r="D68" s="19"/>
      <c r="E68" s="18" t="s">
        <v>20</v>
      </c>
      <c r="F68" s="18">
        <v>1</v>
      </c>
      <c r="G68" s="18">
        <f>G27-278</f>
        <v>322</v>
      </c>
      <c r="H68" s="18">
        <f>G28-236</f>
        <v>764</v>
      </c>
      <c r="I68" s="70"/>
    </row>
    <row r="69" spans="1:9">
      <c r="A69" s="190"/>
      <c r="E69" s="190"/>
      <c r="F69" s="190"/>
      <c r="G69" s="190"/>
    </row>
    <row r="70" spans="1:9">
      <c r="A70" s="190"/>
      <c r="E70" s="190"/>
      <c r="F70" s="190"/>
      <c r="G70" s="190"/>
    </row>
    <row r="101" spans="9:17">
      <c r="I101" s="358" t="s">
        <v>319</v>
      </c>
      <c r="Q101" s="43" t="s">
        <v>320</v>
      </c>
    </row>
  </sheetData>
  <mergeCells count="17">
    <mergeCell ref="B34:D34"/>
    <mergeCell ref="B35:D35"/>
    <mergeCell ref="B36:D36"/>
    <mergeCell ref="G41:I50"/>
    <mergeCell ref="B37:D37"/>
    <mergeCell ref="B28:D28"/>
    <mergeCell ref="B29:D29"/>
    <mergeCell ref="B30:D30"/>
    <mergeCell ref="B31:D31"/>
    <mergeCell ref="B32:D32"/>
    <mergeCell ref="B33:D33"/>
    <mergeCell ref="A3:I3"/>
    <mergeCell ref="J3:Q3"/>
    <mergeCell ref="R3:Y3"/>
    <mergeCell ref="C13:C20"/>
    <mergeCell ref="H13:I14"/>
    <mergeCell ref="B27:D27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59"/>
  <sheetViews>
    <sheetView workbookViewId="0">
      <selection activeCell="G34" sqref="G34"/>
    </sheetView>
  </sheetViews>
  <sheetFormatPr baseColWidth="10" defaultColWidth="10.81640625" defaultRowHeight="14.5"/>
  <cols>
    <col min="1" max="16384" width="10.81640625" style="72"/>
  </cols>
  <sheetData>
    <row r="1" spans="1:10">
      <c r="A1" s="222" t="s">
        <v>124</v>
      </c>
      <c r="B1" s="223"/>
      <c r="C1" s="223"/>
      <c r="D1" s="223"/>
      <c r="E1" s="223"/>
      <c r="F1" s="223"/>
      <c r="G1" s="223"/>
      <c r="H1" s="224"/>
    </row>
    <row r="2" spans="1:10">
      <c r="A2" s="225"/>
      <c r="B2" s="226"/>
      <c r="C2" s="226"/>
      <c r="D2" s="226"/>
      <c r="E2" s="226"/>
      <c r="F2" s="226"/>
      <c r="G2" s="226"/>
      <c r="H2" s="227"/>
    </row>
    <row r="4" spans="1:10">
      <c r="A4" s="228" t="s">
        <v>125</v>
      </c>
      <c r="B4" s="199" t="s">
        <v>322</v>
      </c>
      <c r="C4" s="200"/>
      <c r="D4" s="200"/>
      <c r="E4" s="201"/>
    </row>
    <row r="5" spans="1:10">
      <c r="A5" s="229"/>
      <c r="C5" s="199" t="s">
        <v>237</v>
      </c>
      <c r="D5" s="200"/>
      <c r="E5" s="200"/>
      <c r="F5" s="201"/>
    </row>
    <row r="6" spans="1:10">
      <c r="A6" s="229"/>
      <c r="D6" s="199" t="s">
        <v>323</v>
      </c>
      <c r="E6" s="200"/>
      <c r="F6" s="200"/>
      <c r="G6" s="201"/>
    </row>
    <row r="7" spans="1:10">
      <c r="A7" s="229"/>
      <c r="E7" s="202" t="s">
        <v>238</v>
      </c>
      <c r="F7" s="203"/>
      <c r="G7" s="203"/>
      <c r="H7" s="204"/>
    </row>
    <row r="8" spans="1:10">
      <c r="A8" s="229"/>
      <c r="F8" s="202" t="s">
        <v>239</v>
      </c>
      <c r="G8" s="203"/>
      <c r="H8" s="203"/>
      <c r="I8" s="204"/>
    </row>
    <row r="9" spans="1:10">
      <c r="A9" s="230"/>
      <c r="B9" s="73"/>
      <c r="C9" s="74"/>
      <c r="D9" s="74"/>
      <c r="E9" s="74"/>
      <c r="F9" s="74"/>
      <c r="G9" s="205" t="s">
        <v>240</v>
      </c>
      <c r="H9" s="206"/>
      <c r="I9" s="206"/>
      <c r="J9" s="207"/>
    </row>
    <row r="10" spans="1:10">
      <c r="A10" s="75"/>
      <c r="B10" s="75"/>
      <c r="C10" s="75"/>
      <c r="D10" s="75"/>
      <c r="E10" s="75"/>
      <c r="F10" s="75"/>
      <c r="G10" s="75"/>
      <c r="H10" s="75"/>
    </row>
    <row r="11" spans="1:10">
      <c r="A11" s="231" t="s">
        <v>126</v>
      </c>
      <c r="B11" s="76" t="s">
        <v>127</v>
      </c>
      <c r="C11" s="77"/>
      <c r="D11" s="77"/>
      <c r="E11" s="77"/>
      <c r="F11" s="78"/>
    </row>
    <row r="12" spans="1:10">
      <c r="A12" s="232"/>
      <c r="C12" s="76" t="s">
        <v>128</v>
      </c>
      <c r="D12" s="79"/>
      <c r="E12" s="79"/>
      <c r="F12" s="80"/>
    </row>
    <row r="13" spans="1:10">
      <c r="A13" s="232"/>
      <c r="D13" s="76" t="s">
        <v>324</v>
      </c>
      <c r="E13" s="79"/>
      <c r="F13" s="79"/>
      <c r="G13" s="80"/>
    </row>
    <row r="14" spans="1:10">
      <c r="A14" s="232"/>
      <c r="E14" s="76" t="s">
        <v>129</v>
      </c>
      <c r="F14" s="77"/>
      <c r="G14" s="77"/>
      <c r="H14" s="78"/>
    </row>
    <row r="15" spans="1:10">
      <c r="A15" s="232"/>
    </row>
    <row r="16" spans="1:10">
      <c r="A16" s="232"/>
      <c r="B16" s="76" t="s">
        <v>325</v>
      </c>
      <c r="C16" s="79"/>
      <c r="D16" s="80"/>
    </row>
    <row r="17" spans="1:8">
      <c r="A17" s="232"/>
      <c r="C17" s="76" t="s">
        <v>326</v>
      </c>
      <c r="D17" s="77"/>
      <c r="E17" s="78"/>
      <c r="F17" s="78"/>
    </row>
    <row r="18" spans="1:8">
      <c r="A18" s="232"/>
    </row>
    <row r="19" spans="1:8">
      <c r="A19" s="233"/>
      <c r="B19" s="73"/>
      <c r="C19" s="74"/>
      <c r="D19" s="74"/>
      <c r="E19" s="74"/>
      <c r="F19" s="74"/>
      <c r="G19" s="74"/>
      <c r="H19" s="74"/>
    </row>
    <row r="21" spans="1:8">
      <c r="A21" s="234" t="s">
        <v>130</v>
      </c>
      <c r="B21" s="81" t="s">
        <v>131</v>
      </c>
      <c r="C21" s="82"/>
      <c r="D21" s="83"/>
    </row>
    <row r="22" spans="1:8">
      <c r="A22" s="235"/>
      <c r="C22" s="81" t="s">
        <v>327</v>
      </c>
      <c r="D22" s="82"/>
      <c r="E22" s="83"/>
    </row>
    <row r="23" spans="1:8">
      <c r="A23" s="235"/>
      <c r="D23" s="81" t="s">
        <v>132</v>
      </c>
      <c r="E23" s="84"/>
      <c r="F23" s="85"/>
    </row>
    <row r="24" spans="1:8">
      <c r="A24" s="235"/>
      <c r="E24" s="81" t="s">
        <v>133</v>
      </c>
      <c r="F24" s="82"/>
      <c r="G24" s="82"/>
      <c r="H24" s="83"/>
    </row>
    <row r="25" spans="1:8">
      <c r="A25" s="235"/>
    </row>
    <row r="26" spans="1:8">
      <c r="A26" s="235"/>
      <c r="B26" s="81" t="s">
        <v>134</v>
      </c>
      <c r="C26" s="84"/>
      <c r="D26" s="84"/>
      <c r="E26" s="85"/>
    </row>
    <row r="27" spans="1:8">
      <c r="A27" s="235"/>
      <c r="C27" s="81" t="s">
        <v>135</v>
      </c>
      <c r="D27" s="82"/>
      <c r="E27" s="82"/>
      <c r="F27" s="83"/>
    </row>
    <row r="28" spans="1:8">
      <c r="A28" s="235"/>
      <c r="D28" s="81" t="s">
        <v>139</v>
      </c>
      <c r="E28" s="84"/>
      <c r="F28" s="85"/>
    </row>
    <row r="29" spans="1:8">
      <c r="A29" s="235"/>
      <c r="E29" s="81" t="s">
        <v>140</v>
      </c>
      <c r="F29" s="84"/>
      <c r="G29" s="85"/>
    </row>
    <row r="30" spans="1:8">
      <c r="A30" s="235"/>
      <c r="F30" s="81" t="s">
        <v>141</v>
      </c>
      <c r="G30" s="82"/>
      <c r="H30" s="83"/>
    </row>
    <row r="31" spans="1:8">
      <c r="A31" s="235"/>
      <c r="B31" s="81" t="s">
        <v>152</v>
      </c>
      <c r="C31" s="82"/>
      <c r="D31" s="83"/>
    </row>
    <row r="32" spans="1:8">
      <c r="A32" s="236"/>
      <c r="B32" s="73"/>
      <c r="C32" s="81" t="s">
        <v>153</v>
      </c>
      <c r="D32" s="82"/>
      <c r="E32" s="83"/>
      <c r="F32" s="74"/>
      <c r="G32" s="74"/>
      <c r="H32" s="74"/>
    </row>
    <row r="34" spans="1:8">
      <c r="A34" s="237" t="s">
        <v>142</v>
      </c>
      <c r="B34" s="90" t="s">
        <v>143</v>
      </c>
      <c r="C34" s="91"/>
      <c r="D34" s="92"/>
    </row>
    <row r="35" spans="1:8">
      <c r="A35" s="238"/>
      <c r="C35" s="90" t="s">
        <v>144</v>
      </c>
      <c r="D35" s="93"/>
      <c r="E35" s="94"/>
    </row>
    <row r="36" spans="1:8">
      <c r="A36" s="238"/>
      <c r="D36" s="90" t="s">
        <v>145</v>
      </c>
      <c r="E36" s="93"/>
      <c r="F36" s="93"/>
      <c r="G36" s="94"/>
    </row>
    <row r="37" spans="1:8">
      <c r="A37" s="238"/>
      <c r="E37" s="90" t="s">
        <v>146</v>
      </c>
      <c r="F37" s="91"/>
      <c r="G37" s="91"/>
      <c r="H37" s="92"/>
    </row>
    <row r="38" spans="1:8">
      <c r="A38" s="238"/>
    </row>
    <row r="39" spans="1:8">
      <c r="A39" s="238"/>
      <c r="B39" s="90" t="s">
        <v>147</v>
      </c>
      <c r="C39" s="91"/>
      <c r="D39" s="91"/>
      <c r="E39" s="92"/>
    </row>
    <row r="40" spans="1:8">
      <c r="A40" s="238"/>
      <c r="C40" s="90" t="s">
        <v>148</v>
      </c>
      <c r="D40" s="91"/>
      <c r="E40" s="91"/>
      <c r="F40" s="92"/>
    </row>
    <row r="41" spans="1:8">
      <c r="A41" s="239"/>
      <c r="B41" s="73"/>
      <c r="C41" s="74"/>
      <c r="D41" s="74"/>
      <c r="E41" s="74"/>
      <c r="F41" s="74"/>
      <c r="G41" s="74"/>
      <c r="H41" s="74"/>
    </row>
    <row r="43" spans="1:8">
      <c r="A43" s="219" t="s">
        <v>149</v>
      </c>
      <c r="B43" s="86" t="s">
        <v>150</v>
      </c>
      <c r="C43" s="95"/>
      <c r="D43" s="96"/>
    </row>
    <row r="44" spans="1:8">
      <c r="A44" s="220"/>
      <c r="C44" s="86" t="s">
        <v>151</v>
      </c>
      <c r="D44" s="87"/>
      <c r="E44" s="88"/>
    </row>
    <row r="45" spans="1:8">
      <c r="A45" s="220"/>
      <c r="D45" s="86" t="s">
        <v>154</v>
      </c>
      <c r="E45" s="97"/>
    </row>
    <row r="46" spans="1:8">
      <c r="A46" s="220"/>
    </row>
    <row r="47" spans="1:8">
      <c r="A47" s="220"/>
    </row>
    <row r="48" spans="1:8">
      <c r="A48" s="220"/>
    </row>
    <row r="49" spans="1:16">
      <c r="A49" s="220"/>
    </row>
    <row r="50" spans="1:16">
      <c r="A50" s="220"/>
    </row>
    <row r="51" spans="1:16">
      <c r="A51" s="220"/>
    </row>
    <row r="52" spans="1:16">
      <c r="A52" s="221"/>
    </row>
    <row r="54" spans="1:16">
      <c r="H54" s="89" t="s">
        <v>137</v>
      </c>
    </row>
    <row r="59" spans="1:16">
      <c r="P59" s="89" t="s">
        <v>138</v>
      </c>
    </row>
  </sheetData>
  <mergeCells count="6">
    <mergeCell ref="A43:A52"/>
    <mergeCell ref="A1:H2"/>
    <mergeCell ref="A4:A9"/>
    <mergeCell ref="A11:A19"/>
    <mergeCell ref="A21:A32"/>
    <mergeCell ref="A34:A41"/>
  </mergeCells>
  <pageMargins left="0.5" right="0.31" top="0.33" bottom="0.3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09"/>
  <sheetViews>
    <sheetView showGridLines="0" workbookViewId="0">
      <selection activeCell="D35" sqref="D35"/>
    </sheetView>
  </sheetViews>
  <sheetFormatPr baseColWidth="10" defaultColWidth="11.453125" defaultRowHeight="14"/>
  <cols>
    <col min="1" max="1" width="11.453125" style="98"/>
    <col min="2" max="2" width="13.54296875" style="98" bestFit="1" customWidth="1"/>
    <col min="3" max="12" width="11.453125" style="98"/>
    <col min="13" max="13" width="22" style="98" customWidth="1"/>
    <col min="14" max="257" width="11.453125" style="98"/>
    <col min="258" max="258" width="13.54296875" style="98" bestFit="1" customWidth="1"/>
    <col min="259" max="513" width="11.453125" style="98"/>
    <col min="514" max="514" width="13.54296875" style="98" bestFit="1" customWidth="1"/>
    <col min="515" max="769" width="11.453125" style="98"/>
    <col min="770" max="770" width="13.54296875" style="98" bestFit="1" customWidth="1"/>
    <col min="771" max="1025" width="11.453125" style="98"/>
    <col min="1026" max="1026" width="13.54296875" style="98" bestFit="1" customWidth="1"/>
    <col min="1027" max="1281" width="11.453125" style="98"/>
    <col min="1282" max="1282" width="13.54296875" style="98" bestFit="1" customWidth="1"/>
    <col min="1283" max="1537" width="11.453125" style="98"/>
    <col min="1538" max="1538" width="13.54296875" style="98" bestFit="1" customWidth="1"/>
    <col min="1539" max="1793" width="11.453125" style="98"/>
    <col min="1794" max="1794" width="13.54296875" style="98" bestFit="1" customWidth="1"/>
    <col min="1795" max="2049" width="11.453125" style="98"/>
    <col min="2050" max="2050" width="13.54296875" style="98" bestFit="1" customWidth="1"/>
    <col min="2051" max="2305" width="11.453125" style="98"/>
    <col min="2306" max="2306" width="13.54296875" style="98" bestFit="1" customWidth="1"/>
    <col min="2307" max="2561" width="11.453125" style="98"/>
    <col min="2562" max="2562" width="13.54296875" style="98" bestFit="1" customWidth="1"/>
    <col min="2563" max="2817" width="11.453125" style="98"/>
    <col min="2818" max="2818" width="13.54296875" style="98" bestFit="1" customWidth="1"/>
    <col min="2819" max="3073" width="11.453125" style="98"/>
    <col min="3074" max="3074" width="13.54296875" style="98" bestFit="1" customWidth="1"/>
    <col min="3075" max="3329" width="11.453125" style="98"/>
    <col min="3330" max="3330" width="13.54296875" style="98" bestFit="1" customWidth="1"/>
    <col min="3331" max="3585" width="11.453125" style="98"/>
    <col min="3586" max="3586" width="13.54296875" style="98" bestFit="1" customWidth="1"/>
    <col min="3587" max="3841" width="11.453125" style="98"/>
    <col min="3842" max="3842" width="13.54296875" style="98" bestFit="1" customWidth="1"/>
    <col min="3843" max="4097" width="11.453125" style="98"/>
    <col min="4098" max="4098" width="13.54296875" style="98" bestFit="1" customWidth="1"/>
    <col min="4099" max="4353" width="11.453125" style="98"/>
    <col min="4354" max="4354" width="13.54296875" style="98" bestFit="1" customWidth="1"/>
    <col min="4355" max="4609" width="11.453125" style="98"/>
    <col min="4610" max="4610" width="13.54296875" style="98" bestFit="1" customWidth="1"/>
    <col min="4611" max="4865" width="11.453125" style="98"/>
    <col min="4866" max="4866" width="13.54296875" style="98" bestFit="1" customWidth="1"/>
    <col min="4867" max="5121" width="11.453125" style="98"/>
    <col min="5122" max="5122" width="13.54296875" style="98" bestFit="1" customWidth="1"/>
    <col min="5123" max="5377" width="11.453125" style="98"/>
    <col min="5378" max="5378" width="13.54296875" style="98" bestFit="1" customWidth="1"/>
    <col min="5379" max="5633" width="11.453125" style="98"/>
    <col min="5634" max="5634" width="13.54296875" style="98" bestFit="1" customWidth="1"/>
    <col min="5635" max="5889" width="11.453125" style="98"/>
    <col min="5890" max="5890" width="13.54296875" style="98" bestFit="1" customWidth="1"/>
    <col min="5891" max="6145" width="11.453125" style="98"/>
    <col min="6146" max="6146" width="13.54296875" style="98" bestFit="1" customWidth="1"/>
    <col min="6147" max="6401" width="11.453125" style="98"/>
    <col min="6402" max="6402" width="13.54296875" style="98" bestFit="1" customWidth="1"/>
    <col min="6403" max="6657" width="11.453125" style="98"/>
    <col min="6658" max="6658" width="13.54296875" style="98" bestFit="1" customWidth="1"/>
    <col min="6659" max="6913" width="11.453125" style="98"/>
    <col min="6914" max="6914" width="13.54296875" style="98" bestFit="1" customWidth="1"/>
    <col min="6915" max="7169" width="11.453125" style="98"/>
    <col min="7170" max="7170" width="13.54296875" style="98" bestFit="1" customWidth="1"/>
    <col min="7171" max="7425" width="11.453125" style="98"/>
    <col min="7426" max="7426" width="13.54296875" style="98" bestFit="1" customWidth="1"/>
    <col min="7427" max="7681" width="11.453125" style="98"/>
    <col min="7682" max="7682" width="13.54296875" style="98" bestFit="1" customWidth="1"/>
    <col min="7683" max="7937" width="11.453125" style="98"/>
    <col min="7938" max="7938" width="13.54296875" style="98" bestFit="1" customWidth="1"/>
    <col min="7939" max="8193" width="11.453125" style="98"/>
    <col min="8194" max="8194" width="13.54296875" style="98" bestFit="1" customWidth="1"/>
    <col min="8195" max="8449" width="11.453125" style="98"/>
    <col min="8450" max="8450" width="13.54296875" style="98" bestFit="1" customWidth="1"/>
    <col min="8451" max="8705" width="11.453125" style="98"/>
    <col min="8706" max="8706" width="13.54296875" style="98" bestFit="1" customWidth="1"/>
    <col min="8707" max="8961" width="11.453125" style="98"/>
    <col min="8962" max="8962" width="13.54296875" style="98" bestFit="1" customWidth="1"/>
    <col min="8963" max="9217" width="11.453125" style="98"/>
    <col min="9218" max="9218" width="13.54296875" style="98" bestFit="1" customWidth="1"/>
    <col min="9219" max="9473" width="11.453125" style="98"/>
    <col min="9474" max="9474" width="13.54296875" style="98" bestFit="1" customWidth="1"/>
    <col min="9475" max="9729" width="11.453125" style="98"/>
    <col min="9730" max="9730" width="13.54296875" style="98" bestFit="1" customWidth="1"/>
    <col min="9731" max="9985" width="11.453125" style="98"/>
    <col min="9986" max="9986" width="13.54296875" style="98" bestFit="1" customWidth="1"/>
    <col min="9987" max="10241" width="11.453125" style="98"/>
    <col min="10242" max="10242" width="13.54296875" style="98" bestFit="1" customWidth="1"/>
    <col min="10243" max="10497" width="11.453125" style="98"/>
    <col min="10498" max="10498" width="13.54296875" style="98" bestFit="1" customWidth="1"/>
    <col min="10499" max="10753" width="11.453125" style="98"/>
    <col min="10754" max="10754" width="13.54296875" style="98" bestFit="1" customWidth="1"/>
    <col min="10755" max="11009" width="11.453125" style="98"/>
    <col min="11010" max="11010" width="13.54296875" style="98" bestFit="1" customWidth="1"/>
    <col min="11011" max="11265" width="11.453125" style="98"/>
    <col min="11266" max="11266" width="13.54296875" style="98" bestFit="1" customWidth="1"/>
    <col min="11267" max="11521" width="11.453125" style="98"/>
    <col min="11522" max="11522" width="13.54296875" style="98" bestFit="1" customWidth="1"/>
    <col min="11523" max="11777" width="11.453125" style="98"/>
    <col min="11778" max="11778" width="13.54296875" style="98" bestFit="1" customWidth="1"/>
    <col min="11779" max="12033" width="11.453125" style="98"/>
    <col min="12034" max="12034" width="13.54296875" style="98" bestFit="1" customWidth="1"/>
    <col min="12035" max="12289" width="11.453125" style="98"/>
    <col min="12290" max="12290" width="13.54296875" style="98" bestFit="1" customWidth="1"/>
    <col min="12291" max="12545" width="11.453125" style="98"/>
    <col min="12546" max="12546" width="13.54296875" style="98" bestFit="1" customWidth="1"/>
    <col min="12547" max="12801" width="11.453125" style="98"/>
    <col min="12802" max="12802" width="13.54296875" style="98" bestFit="1" customWidth="1"/>
    <col min="12803" max="13057" width="11.453125" style="98"/>
    <col min="13058" max="13058" width="13.54296875" style="98" bestFit="1" customWidth="1"/>
    <col min="13059" max="13313" width="11.453125" style="98"/>
    <col min="13314" max="13314" width="13.54296875" style="98" bestFit="1" customWidth="1"/>
    <col min="13315" max="13569" width="11.453125" style="98"/>
    <col min="13570" max="13570" width="13.54296875" style="98" bestFit="1" customWidth="1"/>
    <col min="13571" max="13825" width="11.453125" style="98"/>
    <col min="13826" max="13826" width="13.54296875" style="98" bestFit="1" customWidth="1"/>
    <col min="13827" max="14081" width="11.453125" style="98"/>
    <col min="14082" max="14082" width="13.54296875" style="98" bestFit="1" customWidth="1"/>
    <col min="14083" max="14337" width="11.453125" style="98"/>
    <col min="14338" max="14338" width="13.54296875" style="98" bestFit="1" customWidth="1"/>
    <col min="14339" max="14593" width="11.453125" style="98"/>
    <col min="14594" max="14594" width="13.54296875" style="98" bestFit="1" customWidth="1"/>
    <col min="14595" max="14849" width="11.453125" style="98"/>
    <col min="14850" max="14850" width="13.54296875" style="98" bestFit="1" customWidth="1"/>
    <col min="14851" max="15105" width="11.453125" style="98"/>
    <col min="15106" max="15106" width="13.54296875" style="98" bestFit="1" customWidth="1"/>
    <col min="15107" max="15361" width="11.453125" style="98"/>
    <col min="15362" max="15362" width="13.54296875" style="98" bestFit="1" customWidth="1"/>
    <col min="15363" max="15617" width="11.453125" style="98"/>
    <col min="15618" max="15618" width="13.54296875" style="98" bestFit="1" customWidth="1"/>
    <col min="15619" max="15873" width="11.453125" style="98"/>
    <col min="15874" max="15874" width="13.54296875" style="98" bestFit="1" customWidth="1"/>
    <col min="15875" max="16129" width="11.453125" style="98"/>
    <col min="16130" max="16130" width="13.54296875" style="98" bestFit="1" customWidth="1"/>
    <col min="16131" max="16384" width="11.453125" style="98"/>
  </cols>
  <sheetData>
    <row r="1" spans="1:13" ht="15">
      <c r="A1" s="307" t="s">
        <v>227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</row>
    <row r="2" spans="1:13" ht="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3" ht="14.25" customHeight="1">
      <c r="A3" s="240" t="s">
        <v>155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3" ht="14.25" customHeigh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3" ht="14.25" customHeight="1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3" ht="14.25" customHeight="1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3" ht="14.25" customHeight="1">
      <c r="A7" s="98" t="s">
        <v>156</v>
      </c>
      <c r="B7" s="176" t="s">
        <v>157</v>
      </c>
      <c r="D7" s="98" t="s">
        <v>158</v>
      </c>
      <c r="E7" s="178" t="s">
        <v>75</v>
      </c>
      <c r="G7" s="98" t="s">
        <v>159</v>
      </c>
      <c r="H7" s="100" t="s">
        <v>160</v>
      </c>
      <c r="J7" s="98" t="s">
        <v>230</v>
      </c>
      <c r="K7" s="100" t="s">
        <v>231</v>
      </c>
      <c r="L7" s="187"/>
    </row>
    <row r="8" spans="1:13" ht="14.25" customHeight="1">
      <c r="A8" s="98" t="s">
        <v>161</v>
      </c>
      <c r="B8" s="104" t="s">
        <v>162</v>
      </c>
      <c r="D8" s="98" t="s">
        <v>163</v>
      </c>
      <c r="E8" s="179" t="s">
        <v>164</v>
      </c>
      <c r="G8" s="98" t="s">
        <v>165</v>
      </c>
      <c r="H8" s="102" t="s">
        <v>166</v>
      </c>
      <c r="I8" s="101"/>
      <c r="J8" s="98" t="s">
        <v>232</v>
      </c>
      <c r="K8" s="189" t="s">
        <v>233</v>
      </c>
      <c r="L8" s="187"/>
    </row>
    <row r="9" spans="1:13" ht="14.25" customHeight="1">
      <c r="A9" s="98" t="s">
        <v>167</v>
      </c>
      <c r="B9" s="104" t="s">
        <v>168</v>
      </c>
      <c r="D9" s="103" t="s">
        <v>169</v>
      </c>
      <c r="E9" s="104">
        <v>550</v>
      </c>
      <c r="G9" s="98" t="s">
        <v>170</v>
      </c>
      <c r="H9" s="105">
        <v>12</v>
      </c>
      <c r="I9" s="101"/>
      <c r="J9" s="241" t="s">
        <v>234</v>
      </c>
      <c r="K9" s="241"/>
      <c r="L9" s="241"/>
    </row>
    <row r="10" spans="1:13" ht="14.25" customHeight="1">
      <c r="A10" s="98" t="s">
        <v>171</v>
      </c>
      <c r="B10" s="177">
        <v>40601</v>
      </c>
      <c r="D10" s="103" t="s">
        <v>172</v>
      </c>
      <c r="E10" s="104">
        <v>900</v>
      </c>
      <c r="G10" s="98" t="s">
        <v>173</v>
      </c>
      <c r="H10" s="105" t="s">
        <v>174</v>
      </c>
      <c r="I10" s="101"/>
      <c r="J10" s="241"/>
      <c r="K10" s="241"/>
      <c r="L10" s="241"/>
    </row>
    <row r="11" spans="1:13" ht="15" customHeight="1" thickBot="1">
      <c r="H11" s="106"/>
      <c r="I11" s="106"/>
      <c r="J11" s="106"/>
      <c r="K11" s="106"/>
      <c r="L11" s="188"/>
    </row>
    <row r="12" spans="1:13" s="103" customFormat="1" ht="31.5" customHeight="1" thickBot="1">
      <c r="A12" s="107" t="s">
        <v>175</v>
      </c>
      <c r="B12" s="108" t="s">
        <v>176</v>
      </c>
      <c r="C12" s="268" t="s">
        <v>177</v>
      </c>
      <c r="D12" s="269"/>
      <c r="E12" s="269"/>
      <c r="F12" s="269"/>
      <c r="G12" s="269"/>
      <c r="H12" s="269"/>
      <c r="I12" s="308" t="s">
        <v>178</v>
      </c>
      <c r="J12" s="271"/>
      <c r="K12" s="107" t="s">
        <v>179</v>
      </c>
      <c r="L12" s="107" t="s">
        <v>180</v>
      </c>
      <c r="M12" s="107" t="s">
        <v>228</v>
      </c>
    </row>
    <row r="13" spans="1:13" s="103" customFormat="1" ht="7.5" customHeight="1" thickBot="1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3" s="115" customFormat="1" ht="34.5" customHeight="1" thickBot="1">
      <c r="A14" s="110">
        <v>10</v>
      </c>
      <c r="B14" s="111">
        <v>100</v>
      </c>
      <c r="C14" s="305" t="s">
        <v>235</v>
      </c>
      <c r="D14" s="306"/>
      <c r="E14" s="306"/>
      <c r="F14" s="306"/>
      <c r="G14" s="112"/>
      <c r="H14" s="113"/>
      <c r="I14" s="285"/>
      <c r="J14" s="285"/>
      <c r="K14" s="288" t="s">
        <v>181</v>
      </c>
      <c r="L14" s="114" t="s">
        <v>182</v>
      </c>
      <c r="M14" s="180"/>
    </row>
    <row r="15" spans="1:13" ht="30.75" customHeight="1">
      <c r="A15" s="290" t="s">
        <v>183</v>
      </c>
      <c r="B15" s="293" t="s">
        <v>184</v>
      </c>
      <c r="C15" s="116"/>
      <c r="D15" s="186">
        <f>E9</f>
        <v>550</v>
      </c>
      <c r="E15" s="117"/>
      <c r="F15" s="117"/>
      <c r="G15" s="117"/>
      <c r="H15" s="118"/>
      <c r="I15" s="286"/>
      <c r="J15" s="286"/>
      <c r="K15" s="289"/>
      <c r="L15" s="302">
        <v>8.3333333333333332E-3</v>
      </c>
      <c r="M15" s="181"/>
    </row>
    <row r="16" spans="1:13" ht="30.75" customHeight="1">
      <c r="A16" s="291"/>
      <c r="B16" s="294"/>
      <c r="C16" s="119"/>
      <c r="D16" s="120">
        <v>45</v>
      </c>
      <c r="E16" s="120">
        <v>45</v>
      </c>
      <c r="F16" s="121">
        <v>52</v>
      </c>
      <c r="G16" s="117"/>
      <c r="H16" s="118"/>
      <c r="I16" s="286"/>
      <c r="J16" s="286"/>
      <c r="K16" s="122"/>
      <c r="L16" s="303"/>
      <c r="M16" s="181"/>
    </row>
    <row r="17" spans="1:13" ht="30.75" customHeight="1" thickBot="1">
      <c r="A17" s="292"/>
      <c r="B17" s="295"/>
      <c r="C17" s="123" t="s">
        <v>185</v>
      </c>
      <c r="D17" s="124">
        <f>D15-((F16/(TAN(D16*PI()/180))+(F16/(TAN(E16*PI()/180)))))</f>
        <v>446</v>
      </c>
      <c r="E17" s="125"/>
      <c r="F17" s="125"/>
      <c r="G17" s="126"/>
      <c r="H17" s="127"/>
      <c r="I17" s="287"/>
      <c r="J17" s="287"/>
      <c r="K17" s="128"/>
      <c r="L17" s="304"/>
      <c r="M17" s="181"/>
    </row>
    <row r="18" spans="1:13" s="103" customFormat="1" ht="7.5" customHeight="1" thickBo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3" s="115" customFormat="1" ht="34.5" customHeight="1" thickBot="1">
      <c r="A19" s="110">
        <v>10</v>
      </c>
      <c r="B19" s="111">
        <v>100</v>
      </c>
      <c r="C19" s="305" t="s">
        <v>236</v>
      </c>
      <c r="D19" s="306"/>
      <c r="E19" s="306"/>
      <c r="F19" s="306"/>
      <c r="G19" s="112"/>
      <c r="H19" s="113"/>
      <c r="I19" s="285"/>
      <c r="J19" s="285"/>
      <c r="K19" s="288" t="s">
        <v>181</v>
      </c>
      <c r="L19" s="114" t="s">
        <v>182</v>
      </c>
      <c r="M19" s="182"/>
    </row>
    <row r="20" spans="1:13" ht="30.75" customHeight="1">
      <c r="A20" s="290" t="s">
        <v>183</v>
      </c>
      <c r="B20" s="293" t="s">
        <v>184</v>
      </c>
      <c r="C20" s="116"/>
      <c r="D20" s="186">
        <f>E10</f>
        <v>900</v>
      </c>
      <c r="E20" s="117"/>
      <c r="F20" s="117"/>
      <c r="G20" s="117"/>
      <c r="H20" s="118"/>
      <c r="I20" s="286"/>
      <c r="J20" s="286"/>
      <c r="K20" s="289"/>
      <c r="L20" s="302">
        <v>8.3333333333333332E-3</v>
      </c>
      <c r="M20" s="183"/>
    </row>
    <row r="21" spans="1:13" ht="30.75" customHeight="1">
      <c r="A21" s="291"/>
      <c r="B21" s="294"/>
      <c r="C21" s="119"/>
      <c r="D21" s="120">
        <v>45</v>
      </c>
      <c r="E21" s="120">
        <v>45</v>
      </c>
      <c r="F21" s="121">
        <v>52</v>
      </c>
      <c r="G21" s="117"/>
      <c r="H21" s="118"/>
      <c r="I21" s="286"/>
      <c r="J21" s="286"/>
      <c r="K21" s="122"/>
      <c r="L21" s="303"/>
      <c r="M21" s="183"/>
    </row>
    <row r="22" spans="1:13" ht="30.75" customHeight="1" thickBot="1">
      <c r="A22" s="292"/>
      <c r="B22" s="295"/>
      <c r="C22" s="123" t="s">
        <v>185</v>
      </c>
      <c r="D22" s="124">
        <f>D20-((F21/(TAN(D21*PI()/180))+(F21/(TAN(E21*PI()/180)))))</f>
        <v>796</v>
      </c>
      <c r="E22" s="125"/>
      <c r="F22" s="125"/>
      <c r="G22" s="126"/>
      <c r="H22" s="127"/>
      <c r="I22" s="287"/>
      <c r="J22" s="287"/>
      <c r="K22" s="128"/>
      <c r="L22" s="304"/>
      <c r="M22" s="183"/>
    </row>
    <row r="23" spans="1:13" s="103" customFormat="1" ht="7.5" customHeight="1" thickBo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s="115" customFormat="1" ht="34.5" customHeight="1" thickBot="1">
      <c r="A24" s="110">
        <v>10</v>
      </c>
      <c r="B24" s="111">
        <v>100</v>
      </c>
      <c r="C24" s="305" t="s">
        <v>243</v>
      </c>
      <c r="D24" s="306"/>
      <c r="E24" s="306"/>
      <c r="F24" s="306"/>
      <c r="G24" s="306"/>
      <c r="H24" s="113"/>
      <c r="I24" s="285"/>
      <c r="J24" s="285"/>
      <c r="K24" s="288" t="s">
        <v>181</v>
      </c>
      <c r="L24" s="114" t="s">
        <v>182</v>
      </c>
      <c r="M24" s="182"/>
    </row>
    <row r="25" spans="1:13" ht="30.75" customHeight="1">
      <c r="A25" s="290" t="s">
        <v>183</v>
      </c>
      <c r="B25" s="293" t="s">
        <v>184</v>
      </c>
      <c r="C25" s="116"/>
      <c r="D25" s="186">
        <f>E9-54</f>
        <v>496</v>
      </c>
      <c r="E25" s="117"/>
      <c r="F25" s="117"/>
      <c r="G25" s="117"/>
      <c r="H25" s="118"/>
      <c r="I25" s="286"/>
      <c r="J25" s="286"/>
      <c r="K25" s="289"/>
      <c r="L25" s="302">
        <v>8.3333333333333332E-3</v>
      </c>
      <c r="M25" s="183"/>
    </row>
    <row r="26" spans="1:13" ht="30.75" customHeight="1">
      <c r="A26" s="291"/>
      <c r="B26" s="294"/>
      <c r="C26" s="119"/>
      <c r="D26" s="120">
        <v>90</v>
      </c>
      <c r="E26" s="120">
        <v>90</v>
      </c>
      <c r="F26" s="121"/>
      <c r="G26" s="117"/>
      <c r="H26" s="118"/>
      <c r="I26" s="286"/>
      <c r="J26" s="286"/>
      <c r="K26" s="122"/>
      <c r="L26" s="303"/>
      <c r="M26" s="183"/>
    </row>
    <row r="27" spans="1:13" ht="30.75" customHeight="1" thickBot="1">
      <c r="A27" s="292"/>
      <c r="B27" s="295"/>
      <c r="C27" s="123" t="s">
        <v>185</v>
      </c>
      <c r="D27" s="124">
        <f>D25-((F26/(TAN(D26*PI()/180))+(F26/(TAN(E26*PI()/180)))))</f>
        <v>496</v>
      </c>
      <c r="E27" s="125"/>
      <c r="F27" s="125"/>
      <c r="G27" s="126"/>
      <c r="H27" s="127"/>
      <c r="I27" s="287"/>
      <c r="J27" s="287"/>
      <c r="K27" s="128"/>
      <c r="L27" s="304"/>
      <c r="M27" s="183"/>
    </row>
    <row r="28" spans="1:13" s="103" customFormat="1" ht="7.5" customHeight="1" thickBot="1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 s="115" customFormat="1" ht="34.5" customHeight="1" thickBot="1">
      <c r="A29" s="129">
        <v>10</v>
      </c>
      <c r="B29" s="130">
        <v>110</v>
      </c>
      <c r="C29" s="312" t="s">
        <v>241</v>
      </c>
      <c r="D29" s="313"/>
      <c r="E29" s="313"/>
      <c r="F29" s="313"/>
      <c r="G29" s="131"/>
      <c r="H29" s="132"/>
      <c r="I29" s="314"/>
      <c r="J29" s="314"/>
      <c r="K29" s="277" t="s">
        <v>181</v>
      </c>
      <c r="L29" s="133" t="s">
        <v>182</v>
      </c>
      <c r="M29" s="184"/>
    </row>
    <row r="30" spans="1:13" ht="30.75" customHeight="1">
      <c r="A30" s="279" t="s">
        <v>183</v>
      </c>
      <c r="B30" s="282" t="s">
        <v>186</v>
      </c>
      <c r="C30" s="134"/>
      <c r="D30" s="194">
        <f>E9-44</f>
        <v>506</v>
      </c>
      <c r="E30" s="135"/>
      <c r="F30" s="135"/>
      <c r="G30" s="135"/>
      <c r="H30" s="136"/>
      <c r="I30" s="315"/>
      <c r="J30" s="315"/>
      <c r="K30" s="278"/>
      <c r="L30" s="309">
        <v>8.3333333333333332E-3</v>
      </c>
      <c r="M30" s="185"/>
    </row>
    <row r="31" spans="1:13" ht="30.75" customHeight="1">
      <c r="A31" s="280"/>
      <c r="B31" s="283"/>
      <c r="C31" s="137"/>
      <c r="D31" s="138">
        <v>45</v>
      </c>
      <c r="E31" s="138">
        <v>45</v>
      </c>
      <c r="F31" s="139">
        <v>65.5</v>
      </c>
      <c r="G31" s="135"/>
      <c r="H31" s="136"/>
      <c r="I31" s="315"/>
      <c r="J31" s="315"/>
      <c r="K31" s="140"/>
      <c r="L31" s="310"/>
      <c r="M31" s="185"/>
    </row>
    <row r="32" spans="1:13" ht="30.75" customHeight="1" thickBot="1">
      <c r="A32" s="281"/>
      <c r="B32" s="284"/>
      <c r="C32" s="141" t="s">
        <v>185</v>
      </c>
      <c r="D32" s="142">
        <f>D30-((F31/(TAN(D31*PI()/180))+(F31/(TAN(E31*PI()/180)))))</f>
        <v>375</v>
      </c>
      <c r="E32" s="143"/>
      <c r="F32" s="143"/>
      <c r="G32" s="144"/>
      <c r="H32" s="145"/>
      <c r="I32" s="316"/>
      <c r="J32" s="316"/>
      <c r="K32" s="146"/>
      <c r="L32" s="311"/>
      <c r="M32" s="185"/>
    </row>
    <row r="33" spans="1:13" s="103" customFormat="1" ht="7.5" customHeight="1" thickBot="1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s="115" customFormat="1" ht="34.5" customHeight="1" thickBot="1">
      <c r="A34" s="129">
        <v>10</v>
      </c>
      <c r="B34" s="130">
        <v>110</v>
      </c>
      <c r="C34" s="312" t="s">
        <v>242</v>
      </c>
      <c r="D34" s="313"/>
      <c r="E34" s="313"/>
      <c r="F34" s="313"/>
      <c r="G34" s="131"/>
      <c r="H34" s="132"/>
      <c r="I34" s="314"/>
      <c r="J34" s="314"/>
      <c r="K34" s="277" t="s">
        <v>181</v>
      </c>
      <c r="L34" s="133" t="s">
        <v>182</v>
      </c>
      <c r="M34" s="184"/>
    </row>
    <row r="35" spans="1:13" ht="30.75" customHeight="1">
      <c r="A35" s="279" t="s">
        <v>183</v>
      </c>
      <c r="B35" s="282" t="s">
        <v>186</v>
      </c>
      <c r="C35" s="134"/>
      <c r="D35" s="194">
        <f>E10-44</f>
        <v>856</v>
      </c>
      <c r="E35" s="135"/>
      <c r="F35" s="135"/>
      <c r="G35" s="135"/>
      <c r="H35" s="136"/>
      <c r="I35" s="315"/>
      <c r="J35" s="315"/>
      <c r="K35" s="278"/>
      <c r="L35" s="309">
        <v>8.3333333333333332E-3</v>
      </c>
      <c r="M35" s="185"/>
    </row>
    <row r="36" spans="1:13" ht="30.75" customHeight="1">
      <c r="A36" s="280"/>
      <c r="B36" s="283"/>
      <c r="C36" s="137"/>
      <c r="D36" s="138">
        <v>45</v>
      </c>
      <c r="E36" s="138">
        <v>45</v>
      </c>
      <c r="F36" s="139">
        <v>65.5</v>
      </c>
      <c r="G36" s="135"/>
      <c r="H36" s="136"/>
      <c r="I36" s="315"/>
      <c r="J36" s="315"/>
      <c r="K36" s="140"/>
      <c r="L36" s="310"/>
      <c r="M36" s="185"/>
    </row>
    <row r="37" spans="1:13" ht="30.75" customHeight="1" thickBot="1">
      <c r="A37" s="281"/>
      <c r="B37" s="284"/>
      <c r="C37" s="141" t="s">
        <v>185</v>
      </c>
      <c r="D37" s="142">
        <f>D35-((F36/(TAN(D36*PI()/180))+(F36/(TAN(E36*PI()/180)))))</f>
        <v>725</v>
      </c>
      <c r="E37" s="143"/>
      <c r="F37" s="143"/>
      <c r="G37" s="144"/>
      <c r="H37" s="145"/>
      <c r="I37" s="316"/>
      <c r="J37" s="316"/>
      <c r="K37" s="146"/>
      <c r="L37" s="311"/>
      <c r="M37" s="185"/>
    </row>
    <row r="38" spans="1:13" s="103" customFormat="1" ht="7.5" customHeight="1" thickBot="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s="115" customFormat="1" ht="34.5" customHeight="1" thickBot="1">
      <c r="A39" s="147">
        <v>200</v>
      </c>
      <c r="B39" s="148">
        <v>210</v>
      </c>
      <c r="C39" s="242" t="s">
        <v>187</v>
      </c>
      <c r="D39" s="243"/>
      <c r="E39" s="243"/>
      <c r="F39" s="243"/>
      <c r="G39" s="272"/>
      <c r="H39" s="273"/>
      <c r="I39" s="296" t="s">
        <v>188</v>
      </c>
      <c r="J39" s="297"/>
      <c r="K39" s="250" t="s">
        <v>64</v>
      </c>
      <c r="L39" s="149" t="s">
        <v>182</v>
      </c>
    </row>
    <row r="40" spans="1:13" ht="30.75" customHeight="1">
      <c r="A40" s="255" t="s">
        <v>189</v>
      </c>
      <c r="B40" s="255" t="s">
        <v>244</v>
      </c>
      <c r="C40" s="150" t="s">
        <v>190</v>
      </c>
      <c r="D40" s="151"/>
      <c r="E40" s="151"/>
      <c r="F40" s="151"/>
      <c r="G40" s="151"/>
      <c r="H40" s="152"/>
      <c r="I40" s="298"/>
      <c r="J40" s="299"/>
      <c r="K40" s="251"/>
      <c r="L40" s="258">
        <v>8.3333333333333332E-3</v>
      </c>
    </row>
    <row r="41" spans="1:13" ht="30.75" customHeight="1">
      <c r="A41" s="253"/>
      <c r="B41" s="256"/>
      <c r="C41" s="153"/>
      <c r="D41" s="154"/>
      <c r="E41" s="154"/>
      <c r="F41" s="155"/>
      <c r="G41" s="151"/>
      <c r="H41" s="152"/>
      <c r="I41" s="298"/>
      <c r="J41" s="299"/>
      <c r="K41" s="156"/>
      <c r="L41" s="259"/>
    </row>
    <row r="42" spans="1:13" ht="30.75" customHeight="1" thickBot="1">
      <c r="A42" s="254"/>
      <c r="B42" s="257"/>
      <c r="C42" s="157"/>
      <c r="D42" s="158"/>
      <c r="E42" s="159"/>
      <c r="F42" s="159"/>
      <c r="G42" s="160"/>
      <c r="H42" s="161"/>
      <c r="I42" s="300"/>
      <c r="J42" s="301"/>
      <c r="K42" s="162"/>
      <c r="L42" s="260"/>
    </row>
    <row r="43" spans="1:13" s="103" customFormat="1" ht="7.5" customHeight="1" thickBo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s="115" customFormat="1" ht="34.5" customHeight="1" thickBot="1">
      <c r="A44" s="147">
        <v>300</v>
      </c>
      <c r="B44" s="148">
        <v>310</v>
      </c>
      <c r="C44" s="242" t="s">
        <v>191</v>
      </c>
      <c r="D44" s="243"/>
      <c r="E44" s="243"/>
      <c r="F44" s="243"/>
      <c r="G44" s="272" t="s">
        <v>192</v>
      </c>
      <c r="H44" s="273"/>
      <c r="I44" s="274"/>
      <c r="J44" s="274"/>
      <c r="K44" s="250" t="s">
        <v>229</v>
      </c>
      <c r="L44" s="149" t="s">
        <v>182</v>
      </c>
    </row>
    <row r="45" spans="1:13" ht="30.75" customHeight="1">
      <c r="A45" s="252" t="s">
        <v>193</v>
      </c>
      <c r="B45" s="255" t="s">
        <v>194</v>
      </c>
      <c r="C45" s="150"/>
      <c r="D45" s="151"/>
      <c r="E45" s="151"/>
      <c r="F45" s="151"/>
      <c r="G45" s="151"/>
      <c r="H45" s="152"/>
      <c r="I45" s="275"/>
      <c r="J45" s="275"/>
      <c r="K45" s="251"/>
      <c r="L45" s="258">
        <v>8.3333333333333332E-3</v>
      </c>
    </row>
    <row r="46" spans="1:13" ht="30.75" customHeight="1">
      <c r="A46" s="253"/>
      <c r="B46" s="256"/>
      <c r="C46" s="153"/>
      <c r="D46" s="154"/>
      <c r="E46" s="154"/>
      <c r="F46" s="155"/>
      <c r="G46" s="151"/>
      <c r="H46" s="152"/>
      <c r="I46" s="275"/>
      <c r="J46" s="275"/>
      <c r="K46" s="156"/>
      <c r="L46" s="259"/>
    </row>
    <row r="47" spans="1:13" ht="30.75" customHeight="1" thickBot="1">
      <c r="A47" s="254"/>
      <c r="B47" s="257"/>
      <c r="C47" s="157"/>
      <c r="D47" s="158"/>
      <c r="E47" s="159"/>
      <c r="F47" s="159"/>
      <c r="G47" s="160"/>
      <c r="H47" s="161"/>
      <c r="I47" s="276"/>
      <c r="J47" s="276"/>
      <c r="K47" s="162"/>
      <c r="L47" s="260"/>
    </row>
    <row r="48" spans="1:13" s="103" customFormat="1" ht="7.5" customHeight="1" thickBot="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s="115" customFormat="1" ht="34.5" customHeight="1" thickBot="1">
      <c r="A49" s="147">
        <v>300</v>
      </c>
      <c r="B49" s="148">
        <v>320</v>
      </c>
      <c r="C49" s="242" t="s">
        <v>195</v>
      </c>
      <c r="D49" s="243"/>
      <c r="E49" s="243"/>
      <c r="F49" s="243"/>
      <c r="G49" s="272" t="s">
        <v>196</v>
      </c>
      <c r="H49" s="273"/>
      <c r="I49" s="274"/>
      <c r="J49" s="274"/>
      <c r="K49" s="250" t="s">
        <v>229</v>
      </c>
      <c r="L49" s="149" t="s">
        <v>182</v>
      </c>
    </row>
    <row r="50" spans="1:13" ht="30.75" customHeight="1">
      <c r="A50" s="252" t="s">
        <v>193</v>
      </c>
      <c r="B50" s="255" t="s">
        <v>197</v>
      </c>
      <c r="C50" s="150"/>
      <c r="D50" s="151"/>
      <c r="E50" s="151"/>
      <c r="F50" s="151"/>
      <c r="G50" s="151"/>
      <c r="H50" s="152"/>
      <c r="I50" s="275"/>
      <c r="J50" s="275"/>
      <c r="K50" s="251"/>
      <c r="L50" s="258">
        <v>8.3333333333333332E-3</v>
      </c>
    </row>
    <row r="51" spans="1:13" ht="30.75" customHeight="1">
      <c r="A51" s="253"/>
      <c r="B51" s="256"/>
      <c r="C51" s="153"/>
      <c r="D51" s="154"/>
      <c r="E51" s="154"/>
      <c r="F51" s="155"/>
      <c r="G51" s="151"/>
      <c r="H51" s="152"/>
      <c r="I51" s="275"/>
      <c r="J51" s="275"/>
      <c r="K51" s="156"/>
      <c r="L51" s="259"/>
    </row>
    <row r="52" spans="1:13" ht="30.75" customHeight="1" thickBot="1">
      <c r="A52" s="254"/>
      <c r="B52" s="257"/>
      <c r="C52" s="157"/>
      <c r="D52" s="158"/>
      <c r="E52" s="159"/>
      <c r="F52" s="159"/>
      <c r="G52" s="160"/>
      <c r="H52" s="161"/>
      <c r="I52" s="276"/>
      <c r="J52" s="276"/>
      <c r="K52" s="162"/>
      <c r="L52" s="260"/>
    </row>
    <row r="53" spans="1:13" s="103" customFormat="1" ht="7.5" customHeight="1" thickBot="1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</row>
    <row r="54" spans="1:13" s="115" customFormat="1" ht="34.5" customHeight="1" thickBot="1">
      <c r="A54" s="147">
        <v>400</v>
      </c>
      <c r="B54" s="148">
        <v>410</v>
      </c>
      <c r="C54" s="242" t="s">
        <v>198</v>
      </c>
      <c r="D54" s="243"/>
      <c r="E54" s="243"/>
      <c r="F54" s="243"/>
      <c r="G54" s="163"/>
      <c r="H54" s="164"/>
      <c r="I54" s="244" t="s">
        <v>199</v>
      </c>
      <c r="J54" s="245"/>
      <c r="K54" s="250" t="s">
        <v>181</v>
      </c>
      <c r="L54" s="149" t="s">
        <v>182</v>
      </c>
    </row>
    <row r="55" spans="1:13" ht="30.75" customHeight="1">
      <c r="A55" s="252" t="s">
        <v>200</v>
      </c>
      <c r="B55" s="255" t="s">
        <v>184</v>
      </c>
      <c r="C55" s="150" t="s">
        <v>201</v>
      </c>
      <c r="D55" s="151"/>
      <c r="E55" s="151" t="s">
        <v>202</v>
      </c>
      <c r="F55" s="151"/>
      <c r="G55" s="151"/>
      <c r="H55" s="152"/>
      <c r="I55" s="246"/>
      <c r="J55" s="247"/>
      <c r="K55" s="251"/>
      <c r="L55" s="258">
        <v>8.3333333333333332E-3</v>
      </c>
    </row>
    <row r="56" spans="1:13" ht="30.75" customHeight="1">
      <c r="A56" s="253"/>
      <c r="B56" s="256"/>
      <c r="C56" s="153"/>
      <c r="D56" s="154"/>
      <c r="E56" s="154"/>
      <c r="F56" s="155"/>
      <c r="G56" s="151"/>
      <c r="H56" s="152"/>
      <c r="I56" s="246"/>
      <c r="J56" s="247"/>
      <c r="K56" s="156"/>
      <c r="L56" s="259"/>
    </row>
    <row r="57" spans="1:13" ht="30.75" customHeight="1" thickBot="1">
      <c r="A57" s="254"/>
      <c r="B57" s="257"/>
      <c r="C57" s="157"/>
      <c r="D57" s="158"/>
      <c r="E57" s="159"/>
      <c r="F57" s="159"/>
      <c r="G57" s="160"/>
      <c r="H57" s="161"/>
      <c r="I57" s="248"/>
      <c r="J57" s="249"/>
      <c r="K57" s="162"/>
      <c r="L57" s="260"/>
    </row>
    <row r="58" spans="1:13" s="103" customFormat="1" ht="7.5" customHeight="1" thickBot="1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</row>
    <row r="59" spans="1:13" s="115" customFormat="1" ht="34.5" customHeight="1" thickBot="1">
      <c r="A59" s="147">
        <v>400</v>
      </c>
      <c r="B59" s="148">
        <v>420</v>
      </c>
      <c r="C59" s="165" t="s">
        <v>203</v>
      </c>
      <c r="D59" s="166"/>
      <c r="E59" s="166"/>
      <c r="F59" s="166"/>
      <c r="G59" s="163"/>
      <c r="H59" s="167">
        <f>2*E9+2*E10</f>
        <v>2900</v>
      </c>
      <c r="I59" s="244" t="s">
        <v>119</v>
      </c>
      <c r="J59" s="245"/>
      <c r="K59" s="250" t="s">
        <v>181</v>
      </c>
      <c r="L59" s="149" t="s">
        <v>182</v>
      </c>
    </row>
    <row r="60" spans="1:13" ht="30.75" customHeight="1">
      <c r="A60" s="252" t="s">
        <v>200</v>
      </c>
      <c r="B60" s="255" t="s">
        <v>204</v>
      </c>
      <c r="C60" s="150"/>
      <c r="D60" s="151"/>
      <c r="E60" s="151"/>
      <c r="F60" s="151"/>
      <c r="G60" s="151"/>
      <c r="H60" s="152"/>
      <c r="I60" s="246"/>
      <c r="J60" s="247"/>
      <c r="K60" s="251"/>
      <c r="L60" s="258">
        <v>8.3333333333333332E-3</v>
      </c>
    </row>
    <row r="61" spans="1:13" ht="30.75" customHeight="1">
      <c r="A61" s="253"/>
      <c r="B61" s="256"/>
      <c r="C61" s="153"/>
      <c r="D61" s="154"/>
      <c r="E61" s="154"/>
      <c r="F61" s="155"/>
      <c r="G61" s="151"/>
      <c r="H61" s="152"/>
      <c r="I61" s="246"/>
      <c r="J61" s="247"/>
      <c r="K61" s="156"/>
      <c r="L61" s="259"/>
    </row>
    <row r="62" spans="1:13" ht="30.75" customHeight="1" thickBot="1">
      <c r="A62" s="254"/>
      <c r="B62" s="257"/>
      <c r="C62" s="157"/>
      <c r="D62" s="158"/>
      <c r="E62" s="159"/>
      <c r="F62" s="159"/>
      <c r="G62" s="160"/>
      <c r="H62" s="161"/>
      <c r="I62" s="248"/>
      <c r="J62" s="249"/>
      <c r="K62" s="162"/>
      <c r="L62" s="260"/>
    </row>
    <row r="64" spans="1:13" ht="14.5" thickBot="1">
      <c r="A64" s="98" t="s">
        <v>205</v>
      </c>
      <c r="F64" s="98" t="s">
        <v>90</v>
      </c>
      <c r="L64" s="168" t="s">
        <v>206</v>
      </c>
    </row>
    <row r="65" spans="1:13" s="103" customFormat="1" ht="31.5" customHeight="1" thickBot="1">
      <c r="A65" s="107" t="s">
        <v>175</v>
      </c>
      <c r="B65" s="108" t="s">
        <v>176</v>
      </c>
      <c r="C65" s="268" t="s">
        <v>177</v>
      </c>
      <c r="D65" s="269"/>
      <c r="E65" s="269"/>
      <c r="F65" s="269"/>
      <c r="G65" s="269"/>
      <c r="H65" s="269"/>
      <c r="I65" s="270" t="s">
        <v>178</v>
      </c>
      <c r="J65" s="271"/>
      <c r="K65" s="107" t="s">
        <v>179</v>
      </c>
      <c r="L65" s="107" t="s">
        <v>180</v>
      </c>
      <c r="M65" s="107" t="s">
        <v>228</v>
      </c>
    </row>
    <row r="66" spans="1:13" s="103" customFormat="1" ht="7.5" customHeight="1" thickBot="1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</row>
    <row r="67" spans="1:13" s="115" customFormat="1" ht="34.5" customHeight="1" thickBot="1">
      <c r="A67" s="147">
        <v>400</v>
      </c>
      <c r="B67" s="148">
        <v>430</v>
      </c>
      <c r="C67" s="242" t="s">
        <v>207</v>
      </c>
      <c r="D67" s="243"/>
      <c r="E67" s="243"/>
      <c r="F67" s="243"/>
      <c r="G67" s="169"/>
      <c r="H67" s="170"/>
      <c r="I67" s="261" t="s">
        <v>64</v>
      </c>
      <c r="J67" s="262"/>
      <c r="K67" s="250" t="s">
        <v>229</v>
      </c>
      <c r="L67" s="149" t="s">
        <v>182</v>
      </c>
    </row>
    <row r="68" spans="1:13" ht="30.75" customHeight="1">
      <c r="A68" s="252" t="s">
        <v>200</v>
      </c>
      <c r="B68" s="255" t="s">
        <v>208</v>
      </c>
      <c r="C68" s="150"/>
      <c r="D68" s="171"/>
      <c r="E68" s="151"/>
      <c r="F68" s="151"/>
      <c r="G68" s="151"/>
      <c r="H68" s="152"/>
      <c r="I68" s="263"/>
      <c r="J68" s="264"/>
      <c r="K68" s="251"/>
      <c r="L68" s="258">
        <v>8.3333333333333332E-3</v>
      </c>
    </row>
    <row r="69" spans="1:13" ht="30.75" customHeight="1">
      <c r="A69" s="253"/>
      <c r="B69" s="256"/>
      <c r="C69" s="153"/>
      <c r="D69" s="154"/>
      <c r="E69" s="154"/>
      <c r="F69" s="155"/>
      <c r="G69" s="151"/>
      <c r="H69" s="152"/>
      <c r="I69" s="263"/>
      <c r="J69" s="264"/>
      <c r="K69" s="156"/>
      <c r="L69" s="259"/>
    </row>
    <row r="70" spans="1:13" ht="30.75" customHeight="1" thickBot="1">
      <c r="A70" s="254"/>
      <c r="B70" s="257"/>
      <c r="C70" s="157"/>
      <c r="D70" s="158"/>
      <c r="E70" s="159"/>
      <c r="F70" s="159"/>
      <c r="G70" s="160"/>
      <c r="H70" s="161"/>
      <c r="I70" s="265"/>
      <c r="J70" s="266"/>
      <c r="K70" s="162"/>
      <c r="L70" s="260"/>
    </row>
    <row r="71" spans="1:13" s="103" customFormat="1" ht="7.5" customHeight="1" thickBot="1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</row>
    <row r="72" spans="1:13" s="115" customFormat="1" ht="34.5" customHeight="1" thickBot="1">
      <c r="A72" s="147">
        <v>400</v>
      </c>
      <c r="B72" s="148">
        <v>440</v>
      </c>
      <c r="C72" s="242" t="s">
        <v>209</v>
      </c>
      <c r="D72" s="243"/>
      <c r="E72" s="243"/>
      <c r="F72" s="243"/>
      <c r="G72" s="169"/>
      <c r="H72" s="170"/>
      <c r="I72" s="244" t="s">
        <v>210</v>
      </c>
      <c r="J72" s="245"/>
      <c r="K72" s="250" t="s">
        <v>229</v>
      </c>
      <c r="L72" s="149" t="s">
        <v>182</v>
      </c>
    </row>
    <row r="73" spans="1:13" ht="30.75" customHeight="1">
      <c r="A73" s="252" t="s">
        <v>200</v>
      </c>
      <c r="B73" s="255" t="s">
        <v>211</v>
      </c>
      <c r="C73" s="150"/>
      <c r="D73" s="171"/>
      <c r="E73" s="151"/>
      <c r="F73" s="151"/>
      <c r="G73" s="151"/>
      <c r="H73"/>
      <c r="I73" s="246"/>
      <c r="J73" s="247"/>
      <c r="K73" s="251"/>
      <c r="L73" s="258">
        <v>8.3333333333333332E-3</v>
      </c>
    </row>
    <row r="74" spans="1:13" ht="30.75" customHeight="1">
      <c r="A74" s="253"/>
      <c r="B74" s="256"/>
      <c r="C74" s="153"/>
      <c r="D74" s="154"/>
      <c r="E74" s="154"/>
      <c r="F74" s="155"/>
      <c r="G74" s="151"/>
      <c r="H74" s="152"/>
      <c r="I74" s="246"/>
      <c r="J74" s="247"/>
      <c r="K74" s="156"/>
      <c r="L74" s="259"/>
    </row>
    <row r="75" spans="1:13" ht="30.75" customHeight="1" thickBot="1">
      <c r="A75" s="254"/>
      <c r="B75" s="257"/>
      <c r="C75" s="157"/>
      <c r="D75" s="158"/>
      <c r="E75" s="159"/>
      <c r="F75" s="159"/>
      <c r="G75" s="160"/>
      <c r="H75" s="161"/>
      <c r="I75" s="248"/>
      <c r="J75" s="249"/>
      <c r="K75" s="162"/>
      <c r="L75" s="260"/>
    </row>
    <row r="76" spans="1:13" s="103" customFormat="1" ht="7.5" customHeight="1" thickBot="1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</row>
    <row r="77" spans="1:13" s="115" customFormat="1" ht="34.5" customHeight="1" thickBot="1">
      <c r="A77" s="147">
        <v>100</v>
      </c>
      <c r="B77" s="148">
        <v>120</v>
      </c>
      <c r="C77" s="242" t="s">
        <v>212</v>
      </c>
      <c r="D77" s="243"/>
      <c r="E77" s="243"/>
      <c r="F77" s="243"/>
      <c r="G77" s="172" t="s">
        <v>213</v>
      </c>
      <c r="H77" s="173">
        <f>E9</f>
        <v>550</v>
      </c>
      <c r="I77" s="244"/>
      <c r="J77" s="245"/>
      <c r="K77" s="250" t="s">
        <v>181</v>
      </c>
      <c r="L77" s="149" t="s">
        <v>182</v>
      </c>
    </row>
    <row r="78" spans="1:13" ht="30.75" customHeight="1">
      <c r="A78" s="252" t="s">
        <v>183</v>
      </c>
      <c r="B78" s="255" t="s">
        <v>214</v>
      </c>
      <c r="C78" s="150"/>
      <c r="D78" s="171"/>
      <c r="E78" s="151"/>
      <c r="F78" s="151"/>
      <c r="G78" s="151"/>
      <c r="H78"/>
      <c r="I78" s="246"/>
      <c r="J78" s="247"/>
      <c r="K78" s="251"/>
      <c r="L78" s="258">
        <v>8.3333333333333332E-3</v>
      </c>
    </row>
    <row r="79" spans="1:13" ht="30.75" customHeight="1">
      <c r="A79" s="253"/>
      <c r="B79" s="256"/>
      <c r="C79" s="153"/>
      <c r="D79" s="154"/>
      <c r="E79" s="154"/>
      <c r="F79" s="155"/>
      <c r="G79" s="151"/>
      <c r="H79" s="152"/>
      <c r="I79" s="246"/>
      <c r="J79" s="247"/>
      <c r="K79" s="156"/>
      <c r="L79" s="259"/>
    </row>
    <row r="80" spans="1:13" ht="30.75" customHeight="1" thickBot="1">
      <c r="A80" s="254"/>
      <c r="B80" s="257"/>
      <c r="C80" s="157"/>
      <c r="D80" s="267">
        <f>H77-54</f>
        <v>496</v>
      </c>
      <c r="E80" s="267"/>
      <c r="F80" s="159"/>
      <c r="G80" s="160"/>
      <c r="H80" s="161"/>
      <c r="I80" s="248"/>
      <c r="J80" s="249"/>
      <c r="K80" s="162"/>
      <c r="L80" s="260"/>
    </row>
    <row r="81" spans="1:13" s="103" customFormat="1" ht="7.5" customHeight="1" thickBot="1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</row>
    <row r="82" spans="1:13" s="115" customFormat="1" ht="34.5" customHeight="1" thickBot="1">
      <c r="A82" s="147">
        <v>100</v>
      </c>
      <c r="B82" s="148">
        <v>120</v>
      </c>
      <c r="C82" s="242" t="s">
        <v>215</v>
      </c>
      <c r="D82" s="243"/>
      <c r="E82" s="243"/>
      <c r="F82" s="243"/>
      <c r="G82" s="172" t="s">
        <v>216</v>
      </c>
      <c r="H82" s="173">
        <f>E10</f>
        <v>900</v>
      </c>
      <c r="I82" s="244"/>
      <c r="J82" s="245"/>
      <c r="K82" s="250" t="s">
        <v>181</v>
      </c>
      <c r="L82" s="149" t="s">
        <v>182</v>
      </c>
    </row>
    <row r="83" spans="1:13" ht="30.75" customHeight="1">
      <c r="A83" s="252" t="s">
        <v>183</v>
      </c>
      <c r="B83" s="255" t="s">
        <v>214</v>
      </c>
      <c r="C83" s="150"/>
      <c r="D83" s="171"/>
      <c r="E83" s="151"/>
      <c r="F83" s="151"/>
      <c r="G83" s="151"/>
      <c r="H83"/>
      <c r="I83" s="246"/>
      <c r="J83" s="247"/>
      <c r="K83" s="251"/>
      <c r="L83" s="258">
        <v>8.3333333333333332E-3</v>
      </c>
    </row>
    <row r="84" spans="1:13" ht="30.75" customHeight="1">
      <c r="A84" s="253"/>
      <c r="B84" s="256"/>
      <c r="C84" s="153"/>
      <c r="D84" s="154"/>
      <c r="E84" s="154"/>
      <c r="F84" s="155"/>
      <c r="G84" s="151"/>
      <c r="H84" s="152"/>
      <c r="I84" s="246"/>
      <c r="J84" s="247"/>
      <c r="K84" s="156"/>
      <c r="L84" s="259"/>
    </row>
    <row r="85" spans="1:13" ht="30.75" customHeight="1" thickBot="1">
      <c r="A85" s="254"/>
      <c r="B85" s="257"/>
      <c r="C85" s="157"/>
      <c r="D85" s="267">
        <f>H82-98</f>
        <v>802</v>
      </c>
      <c r="E85" s="267"/>
      <c r="F85" s="159"/>
      <c r="G85" s="160"/>
      <c r="H85" s="161"/>
      <c r="I85" s="248"/>
      <c r="J85" s="249"/>
      <c r="K85" s="162"/>
      <c r="L85" s="260"/>
    </row>
    <row r="86" spans="1:13" s="103" customFormat="1" ht="7.5" customHeight="1" thickBot="1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</row>
    <row r="87" spans="1:13" s="115" customFormat="1" ht="34.5" customHeight="1" thickBot="1">
      <c r="A87" s="147">
        <v>400</v>
      </c>
      <c r="B87" s="148">
        <v>420</v>
      </c>
      <c r="C87" s="242" t="s">
        <v>217</v>
      </c>
      <c r="D87" s="243"/>
      <c r="E87" s="243"/>
      <c r="F87" s="243"/>
      <c r="H87" s="167">
        <f>H59</f>
        <v>2900</v>
      </c>
      <c r="I87" s="244" t="s">
        <v>119</v>
      </c>
      <c r="J87" s="245"/>
      <c r="K87" s="250" t="s">
        <v>181</v>
      </c>
      <c r="L87" s="149" t="s">
        <v>182</v>
      </c>
    </row>
    <row r="88" spans="1:13" ht="30.75" customHeight="1">
      <c r="A88" s="252" t="s">
        <v>200</v>
      </c>
      <c r="B88" s="255" t="s">
        <v>218</v>
      </c>
      <c r="C88" s="150"/>
      <c r="D88" s="171"/>
      <c r="E88" s="151"/>
      <c r="F88" s="151"/>
      <c r="G88" s="174"/>
      <c r="H88"/>
      <c r="I88" s="246"/>
      <c r="J88" s="247"/>
      <c r="K88" s="251"/>
      <c r="L88" s="258">
        <v>4.1666666666666666E-3</v>
      </c>
    </row>
    <row r="89" spans="1:13" ht="30.75" customHeight="1">
      <c r="A89" s="253"/>
      <c r="B89" s="256"/>
      <c r="C89" s="153"/>
      <c r="D89" s="154"/>
      <c r="E89" s="154"/>
      <c r="F89" s="155"/>
      <c r="G89" s="151"/>
      <c r="H89" s="152"/>
      <c r="I89" s="246"/>
      <c r="J89" s="247"/>
      <c r="K89" s="156"/>
      <c r="L89" s="259"/>
    </row>
    <row r="90" spans="1:13" ht="30.75" customHeight="1" thickBot="1">
      <c r="A90" s="254"/>
      <c r="B90" s="257"/>
      <c r="C90" s="157"/>
      <c r="D90" s="175"/>
      <c r="E90" s="175"/>
      <c r="F90" s="159"/>
      <c r="G90" s="160"/>
      <c r="H90" s="161"/>
      <c r="I90" s="248"/>
      <c r="J90" s="249"/>
      <c r="K90" s="162"/>
      <c r="L90" s="260"/>
    </row>
    <row r="91" spans="1:13" s="103" customFormat="1" ht="7.5" customHeight="1" thickBot="1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</row>
    <row r="92" spans="1:13" s="115" customFormat="1" ht="34.5" customHeight="1" thickBot="1">
      <c r="A92" s="147">
        <v>400</v>
      </c>
      <c r="B92" s="148">
        <v>450</v>
      </c>
      <c r="C92" s="242" t="s">
        <v>219</v>
      </c>
      <c r="D92" s="243"/>
      <c r="E92" s="243"/>
      <c r="F92" s="243"/>
      <c r="H92" s="167"/>
      <c r="I92" s="261" t="s">
        <v>64</v>
      </c>
      <c r="J92" s="262"/>
      <c r="K92" s="250" t="s">
        <v>64</v>
      </c>
      <c r="L92" s="149" t="s">
        <v>182</v>
      </c>
    </row>
    <row r="93" spans="1:13" ht="30.75" customHeight="1">
      <c r="A93" s="252" t="s">
        <v>200</v>
      </c>
      <c r="B93" s="255" t="s">
        <v>114</v>
      </c>
      <c r="C93" s="150"/>
      <c r="D93" s="171"/>
      <c r="E93" s="151"/>
      <c r="F93" s="151"/>
      <c r="G93" s="174"/>
      <c r="H93"/>
      <c r="I93" s="263"/>
      <c r="J93" s="264"/>
      <c r="K93" s="251"/>
      <c r="L93" s="258">
        <v>6.9444444444444447E-4</v>
      </c>
    </row>
    <row r="94" spans="1:13" ht="30.75" customHeight="1">
      <c r="A94" s="253"/>
      <c r="B94" s="256"/>
      <c r="C94" s="153"/>
      <c r="D94" s="154"/>
      <c r="E94" s="154"/>
      <c r="F94" s="155"/>
      <c r="G94" s="151"/>
      <c r="H94" s="152"/>
      <c r="I94" s="263"/>
      <c r="J94" s="264"/>
      <c r="K94" s="156"/>
      <c r="L94" s="259"/>
    </row>
    <row r="95" spans="1:13" ht="30.75" customHeight="1" thickBot="1">
      <c r="A95" s="254"/>
      <c r="B95" s="257"/>
      <c r="C95" s="157"/>
      <c r="D95" s="175"/>
      <c r="E95" s="175"/>
      <c r="F95" s="159"/>
      <c r="G95" s="160"/>
      <c r="H95" s="161"/>
      <c r="I95" s="265"/>
      <c r="J95" s="266"/>
      <c r="K95" s="162"/>
      <c r="L95" s="260"/>
    </row>
    <row r="96" spans="1:13" s="103" customFormat="1" ht="7.5" customHeight="1" thickBot="1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</row>
    <row r="97" spans="1:12" s="115" customFormat="1" ht="34.5" customHeight="1" thickBot="1">
      <c r="A97" s="147">
        <v>500</v>
      </c>
      <c r="B97" s="148">
        <v>510</v>
      </c>
      <c r="C97" s="242" t="s">
        <v>220</v>
      </c>
      <c r="D97" s="243"/>
      <c r="E97" s="243"/>
      <c r="F97" s="243"/>
      <c r="H97" s="167"/>
      <c r="I97" s="244" t="s">
        <v>120</v>
      </c>
      <c r="J97" s="245"/>
      <c r="K97" s="250" t="s">
        <v>64</v>
      </c>
      <c r="L97" s="149" t="s">
        <v>182</v>
      </c>
    </row>
    <row r="98" spans="1:12" ht="30.75" customHeight="1">
      <c r="A98" s="252" t="s">
        <v>221</v>
      </c>
      <c r="B98" s="255" t="s">
        <v>222</v>
      </c>
      <c r="C98" s="150"/>
      <c r="D98" s="171"/>
      <c r="E98" s="151"/>
      <c r="F98" s="151"/>
      <c r="G98" s="174"/>
      <c r="H98"/>
      <c r="I98" s="246"/>
      <c r="J98" s="247"/>
      <c r="K98" s="251"/>
      <c r="L98" s="258">
        <v>6.9444444444444447E-4</v>
      </c>
    </row>
    <row r="99" spans="1:12" ht="30.75" customHeight="1">
      <c r="A99" s="253"/>
      <c r="B99" s="256"/>
      <c r="C99" s="153"/>
      <c r="D99" s="154"/>
      <c r="E99" s="154"/>
      <c r="F99" s="155"/>
      <c r="G99" s="151"/>
      <c r="H99" s="152"/>
      <c r="I99" s="246"/>
      <c r="J99" s="247"/>
      <c r="K99" s="156"/>
      <c r="L99" s="259"/>
    </row>
    <row r="100" spans="1:12" ht="30.75" customHeight="1" thickBot="1">
      <c r="A100" s="254"/>
      <c r="B100" s="257"/>
      <c r="C100" s="157"/>
      <c r="D100" s="175"/>
      <c r="E100" s="175"/>
      <c r="F100" s="159"/>
      <c r="G100" s="160"/>
      <c r="H100" s="161"/>
      <c r="I100" s="248"/>
      <c r="J100" s="249"/>
      <c r="K100" s="162"/>
      <c r="L100" s="260"/>
    </row>
    <row r="101" spans="1:12" s="103" customFormat="1" ht="7.5" customHeight="1" thickBot="1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</row>
    <row r="102" spans="1:12" s="115" customFormat="1" ht="34.5" customHeight="1" thickBot="1">
      <c r="A102" s="147">
        <v>600</v>
      </c>
      <c r="B102" s="148">
        <v>610</v>
      </c>
      <c r="C102" s="242" t="s">
        <v>223</v>
      </c>
      <c r="D102" s="243"/>
      <c r="E102" s="243"/>
      <c r="F102" s="243"/>
      <c r="H102" s="167"/>
      <c r="I102" s="244" t="s">
        <v>224</v>
      </c>
      <c r="J102" s="245"/>
      <c r="K102" s="250" t="s">
        <v>64</v>
      </c>
      <c r="L102" s="149" t="s">
        <v>182</v>
      </c>
    </row>
    <row r="103" spans="1:12" ht="30.75" customHeight="1">
      <c r="A103" s="252" t="s">
        <v>225</v>
      </c>
      <c r="B103" s="255" t="s">
        <v>222</v>
      </c>
      <c r="C103" s="150"/>
      <c r="D103" s="171"/>
      <c r="E103" s="151"/>
      <c r="F103" s="151"/>
      <c r="G103" s="174"/>
      <c r="H103"/>
      <c r="I103" s="246"/>
      <c r="J103" s="247"/>
      <c r="K103" s="251"/>
      <c r="L103" s="258">
        <v>6.9444444444444447E-4</v>
      </c>
    </row>
    <row r="104" spans="1:12" ht="30.75" customHeight="1">
      <c r="A104" s="253"/>
      <c r="B104" s="256"/>
      <c r="C104" s="153"/>
      <c r="D104" s="154"/>
      <c r="E104" s="154"/>
      <c r="F104" s="155"/>
      <c r="G104" s="151"/>
      <c r="H104" s="152"/>
      <c r="I104" s="246"/>
      <c r="J104" s="247"/>
      <c r="K104" s="156"/>
      <c r="L104" s="259"/>
    </row>
    <row r="105" spans="1:12" ht="30.75" customHeight="1" thickBot="1">
      <c r="A105" s="254"/>
      <c r="B105" s="257"/>
      <c r="C105" s="157"/>
      <c r="D105" s="175"/>
      <c r="E105" s="175"/>
      <c r="F105" s="159"/>
      <c r="G105" s="160"/>
      <c r="H105" s="161"/>
      <c r="I105" s="248"/>
      <c r="J105" s="249"/>
      <c r="K105" s="162"/>
      <c r="L105" s="260"/>
    </row>
    <row r="106" spans="1:12" s="103" customFormat="1" ht="7.5" customHeight="1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</row>
    <row r="109" spans="1:12">
      <c r="A109" s="98" t="s">
        <v>205</v>
      </c>
      <c r="F109" s="98" t="s">
        <v>90</v>
      </c>
      <c r="L109" s="168" t="s">
        <v>226</v>
      </c>
    </row>
  </sheetData>
  <mergeCells count="119">
    <mergeCell ref="A1:L1"/>
    <mergeCell ref="C12:H12"/>
    <mergeCell ref="I12:J12"/>
    <mergeCell ref="C14:F14"/>
    <mergeCell ref="I14:J17"/>
    <mergeCell ref="K14:K15"/>
    <mergeCell ref="A15:A17"/>
    <mergeCell ref="B15:B17"/>
    <mergeCell ref="L35:L37"/>
    <mergeCell ref="C29:F29"/>
    <mergeCell ref="I29:J32"/>
    <mergeCell ref="K29:K30"/>
    <mergeCell ref="A30:A32"/>
    <mergeCell ref="B30:B32"/>
    <mergeCell ref="L30:L32"/>
    <mergeCell ref="L15:L17"/>
    <mergeCell ref="C19:F19"/>
    <mergeCell ref="I19:J22"/>
    <mergeCell ref="K19:K20"/>
    <mergeCell ref="A20:A22"/>
    <mergeCell ref="B20:B22"/>
    <mergeCell ref="L20:L22"/>
    <mergeCell ref="C34:F34"/>
    <mergeCell ref="I34:J37"/>
    <mergeCell ref="K34:K35"/>
    <mergeCell ref="A35:A37"/>
    <mergeCell ref="B35:B37"/>
    <mergeCell ref="I24:J27"/>
    <mergeCell ref="K24:K25"/>
    <mergeCell ref="A25:A27"/>
    <mergeCell ref="B25:B27"/>
    <mergeCell ref="L40:L42"/>
    <mergeCell ref="C44:F44"/>
    <mergeCell ref="G44:H44"/>
    <mergeCell ref="I44:J47"/>
    <mergeCell ref="K44:K45"/>
    <mergeCell ref="A45:A47"/>
    <mergeCell ref="B45:B47"/>
    <mergeCell ref="L45:L47"/>
    <mergeCell ref="C39:F39"/>
    <mergeCell ref="G39:H39"/>
    <mergeCell ref="I39:J42"/>
    <mergeCell ref="K39:K40"/>
    <mergeCell ref="A40:A42"/>
    <mergeCell ref="B40:B42"/>
    <mergeCell ref="L25:L27"/>
    <mergeCell ref="C24:G24"/>
    <mergeCell ref="L50:L52"/>
    <mergeCell ref="C54:F54"/>
    <mergeCell ref="I54:J57"/>
    <mergeCell ref="K54:K55"/>
    <mergeCell ref="A55:A57"/>
    <mergeCell ref="B55:B57"/>
    <mergeCell ref="L55:L57"/>
    <mergeCell ref="C49:F49"/>
    <mergeCell ref="G49:H49"/>
    <mergeCell ref="I49:J52"/>
    <mergeCell ref="K49:K50"/>
    <mergeCell ref="A50:A52"/>
    <mergeCell ref="B50:B52"/>
    <mergeCell ref="C67:F67"/>
    <mergeCell ref="I67:J70"/>
    <mergeCell ref="K67:K68"/>
    <mergeCell ref="A68:A70"/>
    <mergeCell ref="B68:B70"/>
    <mergeCell ref="L68:L70"/>
    <mergeCell ref="I59:J62"/>
    <mergeCell ref="K59:K60"/>
    <mergeCell ref="A60:A62"/>
    <mergeCell ref="B60:B62"/>
    <mergeCell ref="L60:L62"/>
    <mergeCell ref="C65:H65"/>
    <mergeCell ref="I65:J65"/>
    <mergeCell ref="C77:F77"/>
    <mergeCell ref="I77:J80"/>
    <mergeCell ref="K77:K78"/>
    <mergeCell ref="A78:A80"/>
    <mergeCell ref="B78:B80"/>
    <mergeCell ref="L78:L80"/>
    <mergeCell ref="D80:E80"/>
    <mergeCell ref="C72:F72"/>
    <mergeCell ref="I72:J75"/>
    <mergeCell ref="K72:K73"/>
    <mergeCell ref="A73:A75"/>
    <mergeCell ref="B73:B75"/>
    <mergeCell ref="L73:L75"/>
    <mergeCell ref="B88:B90"/>
    <mergeCell ref="L88:L90"/>
    <mergeCell ref="C82:F82"/>
    <mergeCell ref="I82:J85"/>
    <mergeCell ref="K82:K83"/>
    <mergeCell ref="A83:A85"/>
    <mergeCell ref="B83:B85"/>
    <mergeCell ref="L83:L85"/>
    <mergeCell ref="D85:E85"/>
    <mergeCell ref="A3:L6"/>
    <mergeCell ref="J9:L10"/>
    <mergeCell ref="C102:F102"/>
    <mergeCell ref="I102:J105"/>
    <mergeCell ref="K102:K103"/>
    <mergeCell ref="A103:A105"/>
    <mergeCell ref="B103:B105"/>
    <mergeCell ref="L103:L105"/>
    <mergeCell ref="C97:F97"/>
    <mergeCell ref="I97:J100"/>
    <mergeCell ref="K97:K98"/>
    <mergeCell ref="A98:A100"/>
    <mergeCell ref="B98:B100"/>
    <mergeCell ref="L98:L100"/>
    <mergeCell ref="C92:F92"/>
    <mergeCell ref="I92:J95"/>
    <mergeCell ref="K92:K93"/>
    <mergeCell ref="A93:A95"/>
    <mergeCell ref="B93:B95"/>
    <mergeCell ref="L93:L95"/>
    <mergeCell ref="C87:F87"/>
    <mergeCell ref="I87:J90"/>
    <mergeCell ref="K87:K88"/>
    <mergeCell ref="A88:A90"/>
  </mergeCells>
  <printOptions horizontalCentered="1"/>
  <pageMargins left="0.25" right="0.25" top="0.75" bottom="0.26" header="0.3" footer="0.3"/>
  <pageSetup paperSize="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A42" sqref="A42:I43"/>
    </sheetView>
  </sheetViews>
  <sheetFormatPr baseColWidth="10" defaultColWidth="11.453125" defaultRowHeight="14.5"/>
  <cols>
    <col min="1" max="16384" width="11.453125" style="191"/>
  </cols>
  <sheetData>
    <row r="1" spans="1:9" ht="36.5" thickBot="1">
      <c r="A1" s="321" t="s">
        <v>245</v>
      </c>
      <c r="B1" s="322"/>
      <c r="C1" s="322"/>
      <c r="D1" s="322"/>
      <c r="E1" s="322"/>
      <c r="F1" s="322"/>
      <c r="G1" s="322"/>
      <c r="H1" s="323"/>
    </row>
    <row r="3" spans="1:9" ht="18.5">
      <c r="A3" s="54" t="s">
        <v>246</v>
      </c>
      <c r="C3" s="192" t="s">
        <v>247</v>
      </c>
    </row>
    <row r="4" spans="1:9">
      <c r="A4" s="68"/>
    </row>
    <row r="5" spans="1:9">
      <c r="A5" s="52" t="s">
        <v>248</v>
      </c>
    </row>
    <row r="6" spans="1:9">
      <c r="A6" s="193" t="s">
        <v>249</v>
      </c>
      <c r="B6" s="318" t="s">
        <v>250</v>
      </c>
      <c r="C6" s="319"/>
      <c r="D6" s="193" t="s">
        <v>251</v>
      </c>
      <c r="E6" s="193" t="s">
        <v>252</v>
      </c>
      <c r="F6" s="193" t="s">
        <v>253</v>
      </c>
      <c r="G6" s="193" t="s">
        <v>254</v>
      </c>
      <c r="H6" s="318" t="s">
        <v>255</v>
      </c>
      <c r="I6" s="319"/>
    </row>
    <row r="7" spans="1:9" ht="18.5">
      <c r="A7" s="195"/>
      <c r="B7" s="320"/>
      <c r="C7" s="320"/>
      <c r="D7" s="195"/>
      <c r="E7" s="196"/>
      <c r="F7" s="195"/>
      <c r="G7" s="195"/>
      <c r="H7" s="320"/>
      <c r="I7" s="320"/>
    </row>
    <row r="8" spans="1:9" ht="18.5">
      <c r="A8" s="195"/>
      <c r="B8" s="320"/>
      <c r="C8" s="320"/>
      <c r="D8" s="195"/>
      <c r="E8" s="196"/>
      <c r="F8" s="195"/>
      <c r="G8" s="195"/>
      <c r="H8" s="320"/>
      <c r="I8" s="320"/>
    </row>
    <row r="24" spans="1:9">
      <c r="A24" s="193" t="s">
        <v>249</v>
      </c>
      <c r="B24" s="318" t="s">
        <v>250</v>
      </c>
      <c r="C24" s="319"/>
      <c r="D24" s="193" t="s">
        <v>251</v>
      </c>
      <c r="E24" s="193" t="s">
        <v>252</v>
      </c>
      <c r="F24" s="193" t="s">
        <v>253</v>
      </c>
      <c r="G24" s="193" t="s">
        <v>254</v>
      </c>
      <c r="H24" s="318" t="s">
        <v>255</v>
      </c>
      <c r="I24" s="319"/>
    </row>
    <row r="25" spans="1:9" ht="18.5">
      <c r="A25" s="195"/>
      <c r="B25" s="320"/>
      <c r="C25" s="320"/>
      <c r="D25" s="195"/>
      <c r="E25" s="196"/>
      <c r="F25" s="195"/>
      <c r="G25" s="195"/>
      <c r="H25" s="320"/>
      <c r="I25" s="320"/>
    </row>
    <row r="40" spans="1:9">
      <c r="A40" s="52" t="s">
        <v>256</v>
      </c>
    </row>
    <row r="41" spans="1:9">
      <c r="A41" s="193" t="s">
        <v>249</v>
      </c>
      <c r="B41" s="318" t="s">
        <v>250</v>
      </c>
      <c r="C41" s="319"/>
      <c r="D41" s="193" t="s">
        <v>251</v>
      </c>
      <c r="E41" s="193" t="s">
        <v>252</v>
      </c>
      <c r="F41" s="193" t="s">
        <v>253</v>
      </c>
      <c r="G41" s="193" t="s">
        <v>254</v>
      </c>
      <c r="H41" s="318" t="s">
        <v>255</v>
      </c>
      <c r="I41" s="319"/>
    </row>
    <row r="42" spans="1:9" ht="18.5">
      <c r="A42" s="197"/>
      <c r="B42" s="317"/>
      <c r="C42" s="317"/>
      <c r="D42" s="197"/>
      <c r="E42" s="198"/>
      <c r="F42" s="197"/>
      <c r="G42" s="197"/>
      <c r="H42" s="317"/>
      <c r="I42" s="317"/>
    </row>
    <row r="43" spans="1:9" ht="18.5">
      <c r="A43" s="197"/>
      <c r="B43" s="317"/>
      <c r="C43" s="317"/>
      <c r="D43" s="197"/>
      <c r="E43" s="198"/>
      <c r="F43" s="197"/>
      <c r="G43" s="197"/>
      <c r="H43" s="317"/>
      <c r="I43" s="317"/>
    </row>
  </sheetData>
  <mergeCells count="17">
    <mergeCell ref="A1:H1"/>
    <mergeCell ref="B6:C6"/>
    <mergeCell ref="B7:C7"/>
    <mergeCell ref="B8:C8"/>
    <mergeCell ref="H6:I6"/>
    <mergeCell ref="H7:I7"/>
    <mergeCell ref="H8:I8"/>
    <mergeCell ref="B42:C42"/>
    <mergeCell ref="H42:I42"/>
    <mergeCell ref="B43:C43"/>
    <mergeCell ref="H43:I43"/>
    <mergeCell ref="B24:C24"/>
    <mergeCell ref="H24:I24"/>
    <mergeCell ref="B25:C25"/>
    <mergeCell ref="H25:I25"/>
    <mergeCell ref="B41:C41"/>
    <mergeCell ref="H41:I4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AD34"/>
  <sheetViews>
    <sheetView workbookViewId="0">
      <selection activeCell="I18" sqref="I18"/>
    </sheetView>
  </sheetViews>
  <sheetFormatPr baseColWidth="10" defaultColWidth="11.453125" defaultRowHeight="14.5"/>
  <cols>
    <col min="1" max="16384" width="11.453125" style="22"/>
  </cols>
  <sheetData>
    <row r="2" spans="1:30" ht="18.5">
      <c r="A2" s="212" t="s">
        <v>42</v>
      </c>
      <c r="B2" s="212"/>
      <c r="C2" s="23">
        <v>3</v>
      </c>
      <c r="E2" s="31" t="s">
        <v>73</v>
      </c>
      <c r="H2" s="26" t="s">
        <v>47</v>
      </c>
      <c r="I2" s="28" t="s">
        <v>48</v>
      </c>
      <c r="J2" s="29" t="s">
        <v>49</v>
      </c>
      <c r="K2" s="30" t="s">
        <v>50</v>
      </c>
      <c r="L2" s="27" t="s">
        <v>51</v>
      </c>
      <c r="M2" s="25" t="s">
        <v>52</v>
      </c>
      <c r="N2" s="32" t="s">
        <v>53</v>
      </c>
    </row>
    <row r="3" spans="1:30">
      <c r="E3" s="31"/>
    </row>
    <row r="4" spans="1:30">
      <c r="A4" s="22" t="s">
        <v>41</v>
      </c>
      <c r="B4" s="26" t="e">
        <f>#REF!</f>
        <v>#REF!</v>
      </c>
      <c r="C4" s="26" t="e">
        <f>B4</f>
        <v>#REF!</v>
      </c>
      <c r="D4" s="26" t="e">
        <f>#REF!</f>
        <v>#REF!</v>
      </c>
      <c r="E4" s="26" t="e">
        <f>D4</f>
        <v>#REF!</v>
      </c>
      <c r="F4" s="28"/>
      <c r="G4" s="28"/>
      <c r="H4" s="28"/>
      <c r="I4" s="28"/>
      <c r="J4" s="29"/>
      <c r="K4" s="29"/>
      <c r="M4" s="22" t="s">
        <v>43</v>
      </c>
      <c r="N4" s="24" t="e">
        <f>3000-(SUM(B4:L4))-20</f>
        <v>#REF!</v>
      </c>
      <c r="Q4" s="51" t="s">
        <v>41</v>
      </c>
      <c r="R4" s="26" t="e">
        <f>#REF!</f>
        <v>#REF!</v>
      </c>
      <c r="S4" s="26" t="e">
        <f>R4</f>
        <v>#REF!</v>
      </c>
      <c r="T4" s="26" t="e">
        <f>#REF!</f>
        <v>#REF!</v>
      </c>
      <c r="U4" s="26" t="e">
        <f>T4</f>
        <v>#REF!</v>
      </c>
      <c r="V4" s="28"/>
      <c r="W4" s="28"/>
      <c r="X4" s="28"/>
      <c r="Y4" s="28"/>
      <c r="Z4" s="29"/>
      <c r="AA4" s="29"/>
      <c r="AB4" s="51"/>
      <c r="AC4" s="51" t="s">
        <v>43</v>
      </c>
      <c r="AD4" s="24" t="e">
        <f>3000-(SUM(R4:AB4))-20</f>
        <v>#REF!</v>
      </c>
    </row>
    <row r="5" spans="1:30">
      <c r="A5" s="22" t="s">
        <v>45</v>
      </c>
      <c r="B5" s="28" t="e">
        <f>B4</f>
        <v>#REF!</v>
      </c>
      <c r="C5" s="28" t="e">
        <f>C4</f>
        <v>#REF!</v>
      </c>
      <c r="D5" s="28" t="e">
        <f>D4</f>
        <v>#REF!</v>
      </c>
      <c r="E5" s="28" t="e">
        <f>E4</f>
        <v>#REF!</v>
      </c>
      <c r="F5" s="30"/>
      <c r="G5" s="30"/>
      <c r="H5" s="27"/>
      <c r="I5" s="27"/>
      <c r="J5" s="27"/>
      <c r="K5" s="25"/>
      <c r="L5" s="27"/>
      <c r="M5" s="22" t="s">
        <v>43</v>
      </c>
      <c r="N5" s="24" t="e">
        <f>3000-(SUM(B5:L5))-20</f>
        <v>#REF!</v>
      </c>
      <c r="Q5" s="51" t="s">
        <v>45</v>
      </c>
      <c r="R5" s="28" t="e">
        <f>R4</f>
        <v>#REF!</v>
      </c>
      <c r="S5" s="28" t="e">
        <f>S4</f>
        <v>#REF!</v>
      </c>
      <c r="T5" s="28" t="e">
        <f>T4</f>
        <v>#REF!</v>
      </c>
      <c r="U5" s="28" t="e">
        <f>U4</f>
        <v>#REF!</v>
      </c>
      <c r="V5" s="30"/>
      <c r="W5" s="30"/>
      <c r="X5" s="27"/>
      <c r="Y5" s="27"/>
      <c r="Z5" s="27"/>
      <c r="AA5" s="25"/>
      <c r="AB5" s="27"/>
      <c r="AC5" s="51" t="s">
        <v>43</v>
      </c>
      <c r="AD5" s="24" t="e">
        <f>3000-(SUM(R5:AB5))-20</f>
        <v>#REF!</v>
      </c>
    </row>
    <row r="6" spans="1:30">
      <c r="A6" s="22" t="s">
        <v>46</v>
      </c>
      <c r="B6" s="29" t="e">
        <f>B4</f>
        <v>#REF!</v>
      </c>
      <c r="C6" s="29" t="e">
        <f>C4</f>
        <v>#REF!</v>
      </c>
      <c r="D6" s="29" t="e">
        <f>D4</f>
        <v>#REF!</v>
      </c>
      <c r="E6" s="29" t="e">
        <f>E4</f>
        <v>#REF!</v>
      </c>
      <c r="F6" s="32"/>
      <c r="G6" s="32"/>
      <c r="H6" s="32"/>
      <c r="I6" s="27"/>
      <c r="J6" s="27"/>
      <c r="K6" s="27"/>
      <c r="L6" s="27"/>
      <c r="M6" s="22" t="s">
        <v>43</v>
      </c>
      <c r="N6" s="24" t="e">
        <f>3000-(SUM(B6:L6))-20</f>
        <v>#REF!</v>
      </c>
      <c r="Q6" s="51" t="s">
        <v>46</v>
      </c>
      <c r="R6" s="29" t="e">
        <f>R4</f>
        <v>#REF!</v>
      </c>
      <c r="S6" s="29" t="e">
        <f>S4</f>
        <v>#REF!</v>
      </c>
      <c r="T6" s="29" t="e">
        <f>T4</f>
        <v>#REF!</v>
      </c>
      <c r="U6" s="29" t="e">
        <f>U4</f>
        <v>#REF!</v>
      </c>
      <c r="V6" s="32"/>
      <c r="W6" s="32"/>
      <c r="X6" s="32"/>
      <c r="Y6" s="27"/>
      <c r="Z6" s="27"/>
      <c r="AA6" s="27"/>
      <c r="AB6" s="27"/>
      <c r="AC6" s="51" t="s">
        <v>43</v>
      </c>
      <c r="AD6" s="24" t="e">
        <f>3000-(SUM(R6:AB6))-20</f>
        <v>#REF!</v>
      </c>
    </row>
    <row r="8" spans="1:30">
      <c r="F8" s="22" t="s">
        <v>44</v>
      </c>
    </row>
    <row r="9" spans="1:30">
      <c r="A9" s="18">
        <v>215023</v>
      </c>
      <c r="B9" s="19" t="s">
        <v>13</v>
      </c>
      <c r="C9" s="19"/>
      <c r="D9" s="19"/>
      <c r="E9" s="18" t="s">
        <v>14</v>
      </c>
      <c r="F9" s="34">
        <v>3</v>
      </c>
      <c r="G9" s="41">
        <f>F9</f>
        <v>3</v>
      </c>
      <c r="H9" s="18" t="s">
        <v>15</v>
      </c>
    </row>
    <row r="10" spans="1:30">
      <c r="A10" s="20">
        <v>215180</v>
      </c>
      <c r="B10" s="21" t="s">
        <v>16</v>
      </c>
      <c r="C10" s="21"/>
      <c r="D10" s="21"/>
      <c r="E10" s="20" t="s">
        <v>14</v>
      </c>
      <c r="F10" s="3">
        <f>$F$9</f>
        <v>3</v>
      </c>
      <c r="G10" s="42">
        <f>F10</f>
        <v>3</v>
      </c>
      <c r="H10" s="20" t="s">
        <v>15</v>
      </c>
    </row>
    <row r="11" spans="1:30">
      <c r="A11" s="20">
        <v>591010</v>
      </c>
      <c r="B11" s="21" t="s">
        <v>17</v>
      </c>
      <c r="C11" s="21"/>
      <c r="D11" s="21"/>
      <c r="E11" s="20" t="s">
        <v>14</v>
      </c>
      <c r="F11" s="3">
        <f>$F$9</f>
        <v>3</v>
      </c>
      <c r="G11" s="42">
        <f>F11</f>
        <v>3</v>
      </c>
      <c r="H11" s="20" t="s">
        <v>18</v>
      </c>
    </row>
    <row r="12" spans="1:30">
      <c r="A12" s="20">
        <v>131299</v>
      </c>
      <c r="B12" s="21" t="s">
        <v>19</v>
      </c>
      <c r="C12" s="21"/>
      <c r="D12" s="21"/>
      <c r="E12" s="20" t="s">
        <v>20</v>
      </c>
      <c r="F12" s="20">
        <v>1</v>
      </c>
      <c r="G12" s="42">
        <v>2</v>
      </c>
      <c r="H12" s="20" t="s">
        <v>18</v>
      </c>
    </row>
    <row r="13" spans="1:30">
      <c r="A13" s="3">
        <v>591181</v>
      </c>
      <c r="B13" s="2" t="s">
        <v>59</v>
      </c>
      <c r="C13" s="2"/>
      <c r="D13" s="2"/>
      <c r="E13" s="3" t="s">
        <v>14</v>
      </c>
      <c r="F13" s="3">
        <f>$F$9</f>
        <v>3</v>
      </c>
      <c r="G13" s="42">
        <f>F13</f>
        <v>3</v>
      </c>
      <c r="H13" s="20" t="s">
        <v>18</v>
      </c>
    </row>
    <row r="14" spans="1:30">
      <c r="A14" s="3"/>
      <c r="B14" s="2"/>
      <c r="C14" s="2"/>
      <c r="D14" s="2"/>
      <c r="E14" s="3"/>
      <c r="F14" s="3"/>
      <c r="G14" s="3"/>
      <c r="H14" s="3"/>
    </row>
    <row r="15" spans="1:30" ht="15.5">
      <c r="A15" s="15" t="s">
        <v>21</v>
      </c>
      <c r="B15" s="16"/>
      <c r="C15" s="16"/>
      <c r="D15" s="16"/>
      <c r="E15" s="16"/>
      <c r="F15" s="16"/>
      <c r="G15" s="16"/>
      <c r="H15" s="17"/>
    </row>
    <row r="16" spans="1:30">
      <c r="A16" s="13" t="s">
        <v>5</v>
      </c>
      <c r="B16" s="13" t="s">
        <v>6</v>
      </c>
      <c r="C16" s="13"/>
      <c r="D16" s="13"/>
      <c r="E16" s="12" t="s">
        <v>57</v>
      </c>
      <c r="F16" s="12" t="s">
        <v>56</v>
      </c>
      <c r="G16" s="33" t="s">
        <v>58</v>
      </c>
      <c r="H16" s="12"/>
    </row>
    <row r="17" spans="1:8">
      <c r="A17" s="18">
        <v>3160</v>
      </c>
      <c r="B17" s="19" t="s">
        <v>23</v>
      </c>
      <c r="C17" s="19"/>
      <c r="D17" s="19"/>
      <c r="E17" s="35">
        <f>2*$C$2</f>
        <v>6</v>
      </c>
      <c r="F17" s="37">
        <v>0</v>
      </c>
      <c r="G17" s="40">
        <f>E17-F17</f>
        <v>6</v>
      </c>
      <c r="H17" s="18"/>
    </row>
    <row r="18" spans="1:8">
      <c r="A18" s="20">
        <v>440020</v>
      </c>
      <c r="B18" s="21" t="s">
        <v>24</v>
      </c>
      <c r="C18" s="21"/>
      <c r="D18" s="21"/>
      <c r="E18" s="36">
        <f>4*$C$2</f>
        <v>12</v>
      </c>
      <c r="F18" s="38">
        <v>0</v>
      </c>
      <c r="G18" s="40">
        <f t="shared" ref="G18:G28" si="0">E18-F18</f>
        <v>12</v>
      </c>
      <c r="H18" s="21"/>
    </row>
    <row r="19" spans="1:8">
      <c r="A19" s="20">
        <v>740012</v>
      </c>
      <c r="B19" s="21" t="s">
        <v>25</v>
      </c>
      <c r="C19" s="21"/>
      <c r="D19" s="21"/>
      <c r="E19" s="36">
        <f>6*$C$2</f>
        <v>18</v>
      </c>
      <c r="F19" s="38">
        <v>0</v>
      </c>
      <c r="G19" s="40">
        <f t="shared" si="0"/>
        <v>18</v>
      </c>
      <c r="H19" s="21"/>
    </row>
    <row r="20" spans="1:8">
      <c r="A20" s="20">
        <v>750004</v>
      </c>
      <c r="B20" s="21" t="s">
        <v>26</v>
      </c>
      <c r="C20" s="21"/>
      <c r="D20" s="21"/>
      <c r="E20" s="36">
        <f>4*$C$2</f>
        <v>12</v>
      </c>
      <c r="F20" s="38">
        <v>0</v>
      </c>
      <c r="G20" s="40">
        <f t="shared" si="0"/>
        <v>12</v>
      </c>
      <c r="H20" s="21"/>
    </row>
    <row r="21" spans="1:8">
      <c r="A21" s="20">
        <v>750201</v>
      </c>
      <c r="B21" s="21" t="s">
        <v>27</v>
      </c>
      <c r="C21" s="21"/>
      <c r="D21" s="21"/>
      <c r="E21" s="36">
        <f>8*$C$2</f>
        <v>24</v>
      </c>
      <c r="F21" s="38">
        <v>0</v>
      </c>
      <c r="G21" s="40">
        <f t="shared" si="0"/>
        <v>24</v>
      </c>
      <c r="H21" s="21"/>
    </row>
    <row r="22" spans="1:8">
      <c r="A22" s="20">
        <v>750204</v>
      </c>
      <c r="B22" s="21" t="s">
        <v>28</v>
      </c>
      <c r="C22" s="21"/>
      <c r="D22" s="21"/>
      <c r="E22" s="36">
        <f>4*$C$2</f>
        <v>12</v>
      </c>
      <c r="F22" s="38">
        <v>0</v>
      </c>
      <c r="G22" s="40">
        <f t="shared" si="0"/>
        <v>12</v>
      </c>
      <c r="H22" s="21"/>
    </row>
    <row r="23" spans="1:8">
      <c r="A23" s="20">
        <v>940011</v>
      </c>
      <c r="B23" s="21" t="s">
        <v>29</v>
      </c>
      <c r="C23" s="21"/>
      <c r="D23" s="21"/>
      <c r="E23" s="36">
        <f>1*$C$2</f>
        <v>3</v>
      </c>
      <c r="F23" s="38">
        <v>0</v>
      </c>
      <c r="G23" s="40">
        <f t="shared" si="0"/>
        <v>3</v>
      </c>
      <c r="H23" s="21"/>
    </row>
    <row r="24" spans="1:8">
      <c r="A24" s="20">
        <v>940017</v>
      </c>
      <c r="B24" s="21" t="s">
        <v>30</v>
      </c>
      <c r="C24" s="21"/>
      <c r="D24" s="21"/>
      <c r="E24" s="36">
        <f>1*$C$2</f>
        <v>3</v>
      </c>
      <c r="F24" s="38">
        <v>0</v>
      </c>
      <c r="G24" s="40">
        <f t="shared" si="0"/>
        <v>3</v>
      </c>
      <c r="H24" s="21"/>
    </row>
    <row r="25" spans="1:8">
      <c r="A25" s="20">
        <v>940018</v>
      </c>
      <c r="B25" s="21" t="s">
        <v>22</v>
      </c>
      <c r="C25" s="21"/>
      <c r="D25" s="21"/>
      <c r="E25" s="36">
        <f>1*$C$2</f>
        <v>3</v>
      </c>
      <c r="F25" s="38">
        <v>0</v>
      </c>
      <c r="G25" s="40">
        <f t="shared" si="0"/>
        <v>3</v>
      </c>
      <c r="H25" s="21"/>
    </row>
    <row r="26" spans="1:8">
      <c r="A26" s="20">
        <v>940046</v>
      </c>
      <c r="B26" s="21" t="s">
        <v>31</v>
      </c>
      <c r="C26" s="21"/>
      <c r="D26" s="21"/>
      <c r="E26" s="36">
        <f>1*$C$2</f>
        <v>3</v>
      </c>
      <c r="F26" s="38">
        <v>0</v>
      </c>
      <c r="G26" s="40">
        <f t="shared" si="0"/>
        <v>3</v>
      </c>
      <c r="H26" s="21"/>
    </row>
    <row r="27" spans="1:8">
      <c r="A27" s="20">
        <v>960001</v>
      </c>
      <c r="B27" s="21" t="s">
        <v>32</v>
      </c>
      <c r="C27" s="21"/>
      <c r="D27" s="21"/>
      <c r="E27" s="36">
        <f>1*$C$2</f>
        <v>3</v>
      </c>
      <c r="F27" s="38">
        <v>0</v>
      </c>
      <c r="G27" s="40">
        <f t="shared" si="0"/>
        <v>3</v>
      </c>
      <c r="H27" s="21"/>
    </row>
    <row r="28" spans="1:8">
      <c r="A28" s="3" t="s">
        <v>55</v>
      </c>
      <c r="B28" s="2" t="s">
        <v>54</v>
      </c>
      <c r="C28" s="2"/>
      <c r="D28" s="2"/>
      <c r="E28" s="36">
        <f>12*$C$2</f>
        <v>36</v>
      </c>
      <c r="F28" s="39">
        <v>0</v>
      </c>
      <c r="G28" s="40">
        <f t="shared" si="0"/>
        <v>36</v>
      </c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  <row r="30" spans="1:8" ht="15.5">
      <c r="A30" s="15" t="s">
        <v>33</v>
      </c>
      <c r="B30" s="16"/>
      <c r="C30" s="16"/>
      <c r="D30" s="16"/>
      <c r="E30" s="16"/>
      <c r="F30" s="16"/>
      <c r="G30" s="16"/>
      <c r="H30" s="17"/>
    </row>
    <row r="31" spans="1:8">
      <c r="A31" s="13" t="s">
        <v>5</v>
      </c>
      <c r="B31" s="13" t="s">
        <v>6</v>
      </c>
      <c r="C31" s="13"/>
      <c r="D31" s="13"/>
      <c r="E31" s="12" t="s">
        <v>10</v>
      </c>
      <c r="F31" s="12" t="s">
        <v>7</v>
      </c>
      <c r="G31" s="12" t="s">
        <v>11</v>
      </c>
      <c r="H31" s="12"/>
    </row>
    <row r="32" spans="1:8">
      <c r="A32" s="18">
        <v>410009</v>
      </c>
      <c r="B32" s="19" t="s">
        <v>34</v>
      </c>
      <c r="C32" s="19"/>
      <c r="D32" s="19"/>
      <c r="E32" s="18" t="s">
        <v>20</v>
      </c>
      <c r="F32" s="18">
        <v>1</v>
      </c>
      <c r="G32" s="18" t="e">
        <f>2*B4+2*C4</f>
        <v>#REF!</v>
      </c>
      <c r="H32" s="19"/>
    </row>
    <row r="33" spans="1:8">
      <c r="A33" s="20" t="s">
        <v>35</v>
      </c>
      <c r="B33" s="21" t="s">
        <v>36</v>
      </c>
      <c r="C33" s="21"/>
      <c r="D33" s="21"/>
      <c r="E33" s="20" t="s">
        <v>20</v>
      </c>
      <c r="F33" s="20">
        <v>1</v>
      </c>
      <c r="G33" s="20" t="e">
        <f>G32</f>
        <v>#REF!</v>
      </c>
      <c r="H33" s="21"/>
    </row>
    <row r="34" spans="1:8">
      <c r="A34" s="20">
        <v>410010</v>
      </c>
      <c r="B34" s="21" t="s">
        <v>37</v>
      </c>
      <c r="C34" s="21"/>
      <c r="D34" s="21"/>
      <c r="E34" s="20" t="s">
        <v>20</v>
      </c>
      <c r="F34" s="20">
        <v>1</v>
      </c>
      <c r="G34" s="20" t="e">
        <f>4*B2+4*#REF!</f>
        <v>#REF!</v>
      </c>
      <c r="H34" s="21"/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9"/>
  <sheetViews>
    <sheetView showGridLines="0" workbookViewId="0">
      <selection activeCell="I23" sqref="I23"/>
    </sheetView>
  </sheetViews>
  <sheetFormatPr baseColWidth="10" defaultColWidth="11.453125" defaultRowHeight="14.5"/>
  <cols>
    <col min="1" max="16384" width="11.453125" style="2"/>
  </cols>
  <sheetData>
    <row r="1" spans="1:8">
      <c r="A1" s="324" t="s">
        <v>257</v>
      </c>
      <c r="B1" s="325"/>
      <c r="C1" s="326"/>
      <c r="D1" s="11" t="s">
        <v>167</v>
      </c>
      <c r="E1" s="12" t="s">
        <v>258</v>
      </c>
      <c r="F1" s="327"/>
      <c r="G1" s="4"/>
      <c r="H1" s="8"/>
    </row>
    <row r="2" spans="1:8">
      <c r="A2" s="328"/>
      <c r="B2" s="329"/>
      <c r="C2" s="330"/>
      <c r="D2" s="331" t="s">
        <v>259</v>
      </c>
      <c r="E2" s="332"/>
      <c r="F2" s="333"/>
      <c r="G2" s="71"/>
      <c r="H2" s="334"/>
    </row>
    <row r="3" spans="1:8">
      <c r="A3" s="328"/>
      <c r="B3" s="329"/>
      <c r="C3" s="330"/>
      <c r="D3" s="335"/>
      <c r="E3" s="336"/>
      <c r="F3" s="333"/>
      <c r="G3" s="71"/>
      <c r="H3" s="334"/>
    </row>
    <row r="4" spans="1:8" ht="17">
      <c r="A4" s="337"/>
      <c r="B4" s="338"/>
      <c r="C4" s="339"/>
      <c r="D4" s="11" t="s">
        <v>260</v>
      </c>
      <c r="E4" s="340">
        <v>300</v>
      </c>
      <c r="F4" s="341"/>
      <c r="G4" s="9"/>
      <c r="H4" s="10"/>
    </row>
    <row r="6" spans="1:8" ht="17">
      <c r="A6" s="56" t="s">
        <v>261</v>
      </c>
      <c r="B6" s="342" t="s">
        <v>262</v>
      </c>
      <c r="C6" s="56"/>
      <c r="D6" s="56"/>
      <c r="E6" s="56"/>
      <c r="F6" s="56"/>
    </row>
    <row r="21" spans="1:3">
      <c r="A21" s="56" t="s">
        <v>263</v>
      </c>
      <c r="B21" s="56"/>
      <c r="C21" s="2" t="s">
        <v>264</v>
      </c>
    </row>
    <row r="38" spans="1:2">
      <c r="A38" s="56" t="s">
        <v>265</v>
      </c>
      <c r="B38" s="56"/>
    </row>
    <row r="49" spans="1:8">
      <c r="A49" s="2" t="s">
        <v>266</v>
      </c>
      <c r="D49" s="2" t="s">
        <v>267</v>
      </c>
      <c r="H49" s="43" t="s">
        <v>268</v>
      </c>
    </row>
  </sheetData>
  <mergeCells count="2">
    <mergeCell ref="A1:C4"/>
    <mergeCell ref="D2:E3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Présentation</vt:lpstr>
      <vt:lpstr>Ensembles</vt:lpstr>
      <vt:lpstr>Fiche de fabrication porte</vt:lpstr>
      <vt:lpstr>Ordonnancement</vt:lpstr>
      <vt:lpstr>Gamme FAB</vt:lpstr>
      <vt:lpstr>Notice de FAB</vt:lpstr>
      <vt:lpstr>Commande</vt:lpstr>
      <vt:lpstr>Contrat de phase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SLYV</dc:creator>
  <cp:lastModifiedBy>Sylvain le corre</cp:lastModifiedBy>
  <cp:lastPrinted>2026-05-31T09:30:58Z</cp:lastPrinted>
  <dcterms:created xsi:type="dcterms:W3CDTF">2016-05-15T06:02:27Z</dcterms:created>
  <dcterms:modified xsi:type="dcterms:W3CDTF">2026-05-31T09:46:43Z</dcterms:modified>
</cp:coreProperties>
</file>