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emf" ContentType="image/x-emf"/>
  <Default Extension="jpeg" ContentType="image/jpeg"/>
  <Default Extension="wmf" ContentType="image/x-w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60" yWindow="-60" windowWidth="15480" windowHeight="11640" activeTab="1"/>
  </bookViews>
  <sheets>
    <sheet name="Dossier technique" sheetId="4" r:id="rId1"/>
    <sheet name="Doc réponses" sheetId="5" r:id="rId2"/>
    <sheet name="Données" sheetId="3" r:id="rId3"/>
    <sheet name="Signatures" sheetId="6" r:id="rId4"/>
    <sheet name="Feuil2" sheetId="8" r:id="rId5"/>
    <sheet name="Feuil1" sheetId="7" r:id="rId6"/>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7"/>
  <c r="A30"/>
  <c r="A20"/>
  <c r="B33"/>
  <c r="B23"/>
  <c r="B13"/>
  <c r="B25" i="6"/>
  <c r="K312" i="5"/>
  <c r="M120"/>
  <c r="R120"/>
  <c r="M119"/>
  <c r="R119"/>
  <c r="R123"/>
  <c r="P121"/>
  <c r="P123"/>
  <c r="P124"/>
  <c r="P125"/>
  <c r="P126"/>
  <c r="P119"/>
  <c r="O121"/>
  <c r="O123"/>
  <c r="O124"/>
  <c r="O125"/>
  <c r="O126"/>
  <c r="O119"/>
  <c r="R118"/>
  <c r="R117"/>
  <c r="O117"/>
  <c r="E118"/>
  <c r="L118"/>
  <c r="E117"/>
  <c r="L117"/>
  <c r="K349"/>
  <c r="K338"/>
  <c r="K337"/>
  <c r="K325"/>
  <c r="K324"/>
  <c r="M300"/>
  <c r="M279"/>
  <c r="K234"/>
  <c r="K233"/>
  <c r="K232"/>
  <c r="K231"/>
  <c r="K230"/>
  <c r="K229"/>
  <c r="K228"/>
  <c r="K227"/>
  <c r="K226"/>
  <c r="K225"/>
  <c r="L235"/>
  <c r="O220"/>
  <c r="O219"/>
  <c r="N220"/>
  <c r="N219"/>
  <c r="M220"/>
  <c r="M219"/>
  <c r="P220"/>
  <c r="K188"/>
  <c r="K183"/>
  <c r="K184"/>
  <c r="K185"/>
  <c r="K186"/>
  <c r="K187"/>
  <c r="K182"/>
  <c r="K181"/>
  <c r="L188"/>
  <c r="K172"/>
  <c r="P118"/>
  <c r="P117"/>
  <c r="L144"/>
  <c r="L139"/>
  <c r="J139"/>
  <c r="K139"/>
  <c r="K135"/>
  <c r="J132"/>
  <c r="L132"/>
  <c r="M124"/>
  <c r="R124"/>
  <c r="M122"/>
  <c r="R122"/>
  <c r="K122"/>
  <c r="P122"/>
  <c r="J122"/>
  <c r="O122"/>
  <c r="M121"/>
  <c r="R121"/>
  <c r="K120"/>
  <c r="P120"/>
  <c r="J120"/>
  <c r="O120"/>
  <c r="J118"/>
  <c r="O118"/>
  <c r="Q98"/>
  <c r="Q99"/>
  <c r="Q97"/>
  <c r="P98"/>
  <c r="P99"/>
  <c r="P97"/>
  <c r="O98"/>
  <c r="O99"/>
  <c r="O97"/>
  <c r="N98"/>
  <c r="N99"/>
  <c r="N97"/>
  <c r="R99"/>
  <c r="K84"/>
  <c r="K85"/>
  <c r="K86"/>
  <c r="K83"/>
  <c r="L86" s="1"/>
  <c r="K79"/>
  <c r="P63"/>
  <c r="Q63"/>
  <c r="R63"/>
  <c r="S63"/>
  <c r="P64"/>
  <c r="Q64"/>
  <c r="R64"/>
  <c r="S64"/>
  <c r="P65"/>
  <c r="Q65"/>
  <c r="R65"/>
  <c r="S65"/>
  <c r="P66"/>
  <c r="Q66"/>
  <c r="R66"/>
  <c r="S66"/>
  <c r="P67"/>
  <c r="Q67"/>
  <c r="R67"/>
  <c r="S67"/>
  <c r="P68"/>
  <c r="Q68"/>
  <c r="R68"/>
  <c r="S68"/>
  <c r="P69"/>
  <c r="Q69"/>
  <c r="R69"/>
  <c r="S69"/>
  <c r="P70"/>
  <c r="Q70"/>
  <c r="R70"/>
  <c r="S70"/>
  <c r="P71"/>
  <c r="Q71"/>
  <c r="R71"/>
  <c r="S71"/>
  <c r="P72"/>
  <c r="Q72"/>
  <c r="R72"/>
  <c r="S72"/>
  <c r="P73"/>
  <c r="Q73"/>
  <c r="R73"/>
  <c r="S73"/>
  <c r="P74"/>
  <c r="Q74"/>
  <c r="R74"/>
  <c r="S74"/>
  <c r="Q62"/>
  <c r="R62"/>
  <c r="S62"/>
  <c r="P62"/>
  <c r="O74"/>
  <c r="U74"/>
  <c r="N74"/>
  <c r="T74"/>
  <c r="O73"/>
  <c r="U73"/>
  <c r="N73"/>
  <c r="T73"/>
  <c r="O72"/>
  <c r="U72"/>
  <c r="N72"/>
  <c r="T72"/>
  <c r="O71"/>
  <c r="U71"/>
  <c r="N71"/>
  <c r="T71"/>
  <c r="O70"/>
  <c r="U70"/>
  <c r="N70"/>
  <c r="T70"/>
  <c r="O69"/>
  <c r="U69"/>
  <c r="N69"/>
  <c r="T69"/>
  <c r="O68"/>
  <c r="U68"/>
  <c r="N68"/>
  <c r="T68"/>
  <c r="O67"/>
  <c r="U67"/>
  <c r="N67"/>
  <c r="T67"/>
  <c r="O66"/>
  <c r="U66"/>
  <c r="N66"/>
  <c r="O65"/>
  <c r="U65"/>
  <c r="N65"/>
  <c r="T65"/>
  <c r="O64"/>
  <c r="U64"/>
  <c r="N64"/>
  <c r="T64"/>
  <c r="O63"/>
  <c r="U63"/>
  <c r="N63"/>
  <c r="T63"/>
  <c r="O62"/>
  <c r="U62"/>
  <c r="N62"/>
  <c r="T62"/>
  <c r="G403"/>
  <c r="F403"/>
  <c r="E403"/>
  <c r="A403"/>
  <c r="H402"/>
  <c r="G402"/>
  <c r="A402"/>
  <c r="G353"/>
  <c r="F353"/>
  <c r="E353"/>
  <c r="A353"/>
  <c r="H352"/>
  <c r="A352"/>
  <c r="B10" i="3"/>
  <c r="C10"/>
  <c r="H118" i="5"/>
  <c r="H119"/>
  <c r="H120"/>
  <c r="H121"/>
  <c r="H122"/>
  <c r="H123"/>
  <c r="H124"/>
  <c r="H125"/>
  <c r="H126"/>
  <c r="A8" i="6"/>
  <c r="A4"/>
  <c r="H63" i="5"/>
  <c r="H64"/>
  <c r="H65"/>
  <c r="H66"/>
  <c r="H67"/>
  <c r="H68"/>
  <c r="H69"/>
  <c r="H70"/>
  <c r="H71"/>
  <c r="H72"/>
  <c r="H73"/>
  <c r="H74"/>
  <c r="I76"/>
  <c r="A49" i="4"/>
  <c r="H49"/>
  <c r="A50"/>
  <c r="E50"/>
  <c r="F50"/>
  <c r="A99"/>
  <c r="H99"/>
  <c r="A100"/>
  <c r="E100"/>
  <c r="F100"/>
  <c r="A149"/>
  <c r="H149"/>
  <c r="A150"/>
  <c r="E150"/>
  <c r="F150"/>
  <c r="A199"/>
  <c r="H199"/>
  <c r="A200"/>
  <c r="E200"/>
  <c r="F200"/>
  <c r="A249"/>
  <c r="H249"/>
  <c r="A250"/>
  <c r="E250"/>
  <c r="F250"/>
  <c r="A299"/>
  <c r="H299"/>
  <c r="A300"/>
  <c r="E300"/>
  <c r="F300"/>
  <c r="A349"/>
  <c r="H349"/>
  <c r="A350"/>
  <c r="E350"/>
  <c r="F350"/>
  <c r="A399"/>
  <c r="H399"/>
  <c r="A400"/>
  <c r="E400"/>
  <c r="F400"/>
  <c r="A449"/>
  <c r="H449"/>
  <c r="A450"/>
  <c r="E450"/>
  <c r="F450"/>
  <c r="A499"/>
  <c r="H499"/>
  <c r="A500"/>
  <c r="E500"/>
  <c r="F500"/>
  <c r="T66" i="5"/>
  <c r="A101"/>
  <c r="H101"/>
  <c r="A102"/>
  <c r="E102"/>
  <c r="F102"/>
  <c r="G102"/>
  <c r="A151"/>
  <c r="H151"/>
  <c r="A152"/>
  <c r="E152"/>
  <c r="F152"/>
  <c r="G152"/>
  <c r="A201"/>
  <c r="H201"/>
  <c r="A202"/>
  <c r="E202"/>
  <c r="F202"/>
  <c r="G202"/>
  <c r="A252"/>
  <c r="H252"/>
  <c r="A253"/>
  <c r="E253"/>
  <c r="F253"/>
  <c r="G253"/>
  <c r="A302"/>
  <c r="H302"/>
  <c r="A303"/>
  <c r="E303"/>
  <c r="F303"/>
  <c r="G303"/>
  <c r="F1"/>
  <c r="A48"/>
  <c r="H48"/>
  <c r="A49"/>
  <c r="E49"/>
  <c r="F49"/>
  <c r="G49"/>
  <c r="M125"/>
  <c r="M126"/>
  <c r="R126"/>
  <c r="R125"/>
  <c r="L124"/>
  <c r="Q124"/>
  <c r="L119"/>
  <c r="Q119"/>
  <c r="L121"/>
  <c r="Q121"/>
  <c r="L125"/>
  <c r="Q125"/>
  <c r="L123"/>
  <c r="L120"/>
  <c r="Q120"/>
  <c r="L122"/>
  <c r="Q122"/>
  <c r="V74"/>
  <c r="Q123"/>
  <c r="L126"/>
  <c r="Q126"/>
  <c r="T126" l="1"/>
  <c r="G8" s="1"/>
  <c r="G9" s="1"/>
</calcChain>
</file>

<file path=xl/sharedStrings.xml><?xml version="1.0" encoding="utf-8"?>
<sst xmlns="http://schemas.openxmlformats.org/spreadsheetml/2006/main" count="678" uniqueCount="313">
  <si>
    <t>DANS CE CADRE</t>
  </si>
  <si>
    <t>NE RIEN INSCRIRE DANS CETTE PARTIE</t>
  </si>
  <si>
    <t>NE RIEN INSCRIRE</t>
  </si>
  <si>
    <t>Contrôle en Cours de Formation</t>
  </si>
  <si>
    <r>
      <rPr>
        <b/>
        <sz val="26"/>
        <rFont val="Times New Roman"/>
        <family val="1"/>
      </rPr>
      <t>EP1</t>
    </r>
    <r>
      <rPr>
        <b/>
        <sz val="20"/>
        <rFont val="Times New Roman"/>
        <family val="1"/>
      </rPr>
      <t xml:space="preserve">       </t>
    </r>
    <r>
      <rPr>
        <sz val="12"/>
        <rFont val="Times New Roman"/>
        <family val="1"/>
      </rPr>
      <t xml:space="preserve"> 1er Situation</t>
    </r>
  </si>
  <si>
    <t>CAP CONSTRUCTEUR D’OUVRAGES DU BATIMENT EN ALUMINIUM, VERRE ET MATERIAUX DE SYNTHESE</t>
  </si>
  <si>
    <t>UNITE : UP1</t>
  </si>
  <si>
    <t>DT</t>
  </si>
  <si>
    <t>Académie :</t>
  </si>
  <si>
    <t>BORDEAUX</t>
  </si>
  <si>
    <t>Examen :</t>
  </si>
  <si>
    <t>CAP</t>
  </si>
  <si>
    <t>Pondérattion :</t>
  </si>
  <si>
    <t>Spécialité :</t>
  </si>
  <si>
    <t>MAV</t>
  </si>
  <si>
    <t>Organisme :</t>
  </si>
  <si>
    <t>GRETA</t>
  </si>
  <si>
    <t>Candidat :</t>
  </si>
  <si>
    <t>Lycée des métiers de l'habitat de Gelos</t>
  </si>
  <si>
    <t>Nom</t>
  </si>
  <si>
    <t>Note sur 200</t>
  </si>
  <si>
    <t>Note sur 20</t>
  </si>
  <si>
    <r>
      <t>EP1</t>
    </r>
    <r>
      <rPr>
        <b/>
        <sz val="20"/>
        <rFont val="Times New Roman"/>
        <family val="1"/>
      </rPr>
      <t xml:space="preserve">       </t>
    </r>
    <r>
      <rPr>
        <sz val="12"/>
        <rFont val="Times New Roman"/>
        <family val="1"/>
      </rPr>
      <t xml:space="preserve"> 1er Situation</t>
    </r>
  </si>
  <si>
    <t>CAP MENUISERIES ALUMINIUM VERRE</t>
  </si>
  <si>
    <t>NOTE DE L'ELEVE :</t>
  </si>
  <si>
    <t xml:space="preserve"> /</t>
  </si>
  <si>
    <t>CORRECTION</t>
  </si>
  <si>
    <t>Question 1</t>
  </si>
  <si>
    <t>En utilisant votre dossier permis de construire, faire l'inventaire des menuiseries</t>
  </si>
  <si>
    <t>extérieures du RdC en remplissant le tableau suivant :</t>
  </si>
  <si>
    <t>L = LNB - 10mm ; H = HNB - 10mm</t>
  </si>
  <si>
    <t>PF sur seuil ALU donc PF = porte</t>
  </si>
  <si>
    <t>Attention porte HNB - 5mm</t>
  </si>
  <si>
    <t>Localisation</t>
  </si>
  <si>
    <t>Orientation</t>
  </si>
  <si>
    <t>Quantité</t>
  </si>
  <si>
    <r>
      <t xml:space="preserve">LNB
</t>
    </r>
    <r>
      <rPr>
        <sz val="10"/>
        <rFont val="Times New Roman"/>
        <family val="1"/>
      </rPr>
      <t>mm</t>
    </r>
  </si>
  <si>
    <r>
      <t xml:space="preserve">HNB
</t>
    </r>
    <r>
      <rPr>
        <sz val="10"/>
        <rFont val="Times New Roman"/>
        <family val="1"/>
      </rPr>
      <t>mm</t>
    </r>
  </si>
  <si>
    <r>
      <t xml:space="preserve">L
</t>
    </r>
    <r>
      <rPr>
        <sz val="10"/>
        <rFont val="Times New Roman"/>
        <family val="1"/>
      </rPr>
      <t>mm</t>
    </r>
  </si>
  <si>
    <r>
      <t xml:space="preserve">H
</t>
    </r>
    <r>
      <rPr>
        <sz val="10"/>
        <rFont val="Times New Roman"/>
        <family val="1"/>
      </rPr>
      <t>mm</t>
    </r>
  </si>
  <si>
    <t>CORRIGE</t>
  </si>
  <si>
    <t>CHAMBRE 2</t>
  </si>
  <si>
    <t>???</t>
  </si>
  <si>
    <t>?</t>
  </si>
  <si>
    <t xml:space="preserve">         /3</t>
  </si>
  <si>
    <t>NE</t>
  </si>
  <si>
    <t>WC</t>
  </si>
  <si>
    <t>SDB</t>
  </si>
  <si>
    <t>DEB</t>
  </si>
  <si>
    <t>CHAMBRE 3</t>
  </si>
  <si>
    <t>SE</t>
  </si>
  <si>
    <t>CUISINE</t>
  </si>
  <si>
    <t>SEJOUR</t>
  </si>
  <si>
    <t>SO</t>
  </si>
  <si>
    <t>SAM</t>
  </si>
  <si>
    <t>ENTREE</t>
  </si>
  <si>
    <t>CHAMBRE 1</t>
  </si>
  <si>
    <t>NO</t>
  </si>
  <si>
    <t>CHAMBRE 4</t>
  </si>
  <si>
    <t>N</t>
  </si>
  <si>
    <t>S</t>
  </si>
  <si>
    <t>E</t>
  </si>
  <si>
    <t>O</t>
  </si>
  <si>
    <t>____ /</t>
  </si>
  <si>
    <t>Question 2</t>
  </si>
  <si>
    <t>Relever l'épaisseur du mur (+ doublage) porteur du séjour</t>
  </si>
  <si>
    <t>Résultat :</t>
  </si>
  <si>
    <t xml:space="preserve"> /4</t>
  </si>
  <si>
    <t>300mm</t>
  </si>
  <si>
    <t>75mm</t>
  </si>
  <si>
    <t>200mm</t>
  </si>
  <si>
    <t>350mm</t>
  </si>
  <si>
    <t>400mm</t>
  </si>
  <si>
    <t>Question 3</t>
  </si>
  <si>
    <t>Indiquer l'orientation des façades dans le tableau ci-dessous :</t>
  </si>
  <si>
    <t>Façade principale</t>
  </si>
  <si>
    <t xml:space="preserve"> /2</t>
  </si>
  <si>
    <t>Façade B</t>
  </si>
  <si>
    <t>Façade C</t>
  </si>
  <si>
    <t>Façade D</t>
  </si>
  <si>
    <t>Question 4</t>
  </si>
  <si>
    <t>Indiquer, ci-dessous, le nom, le matériaux et le type de fenêtre des profils suivants :</t>
  </si>
  <si>
    <t>Dormant SF</t>
  </si>
  <si>
    <t>ALU</t>
  </si>
  <si>
    <t>Châssis à frappe</t>
  </si>
  <si>
    <t>Dormant Rth</t>
  </si>
  <si>
    <t>PVC</t>
  </si>
  <si>
    <t>Châssis à coulissement</t>
  </si>
  <si>
    <t>Dormant 2 chambres</t>
  </si>
  <si>
    <t>Ouvrant 2 chambres</t>
  </si>
  <si>
    <t>Ouvrant Rth</t>
  </si>
  <si>
    <t>Meneau</t>
  </si>
  <si>
    <t>Dormant Coulissant</t>
  </si>
  <si>
    <t>Réponse :        /3</t>
  </si>
  <si>
    <t>FP002</t>
  </si>
  <si>
    <t>FP003</t>
  </si>
  <si>
    <t>FP004</t>
  </si>
  <si>
    <t>Arrondire les résultats à l'unité supérieure (sans virgule)</t>
  </si>
  <si>
    <t>JP003</t>
  </si>
  <si>
    <t>Question 5</t>
  </si>
  <si>
    <t>Remplir la fiche de débit de la porte d'entrée du bâtiment. Après révision des plans,</t>
  </si>
  <si>
    <t>JP004</t>
  </si>
  <si>
    <t xml:space="preserve">l'architecte a modifié la traverse haute (droite). Vous remplierez votre fiche de débit </t>
  </si>
  <si>
    <t>JP005</t>
  </si>
  <si>
    <t>en suivant les plans donnés page DT du dossier technique.</t>
  </si>
  <si>
    <t xml:space="preserve">Double vitrage 4-16-4 et parcloses arrondies </t>
  </si>
  <si>
    <t>Dormants, ouvrants, parcloses et joints uniquements</t>
  </si>
  <si>
    <t>Pas de verre dans la fiche de débit</t>
  </si>
  <si>
    <t>45°/45°</t>
  </si>
  <si>
    <t>45°/90°</t>
  </si>
  <si>
    <t>90°/90°</t>
  </si>
  <si>
    <t>JF012</t>
  </si>
  <si>
    <t>Désignations</t>
  </si>
  <si>
    <t>Références</t>
  </si>
  <si>
    <t>Quantités</t>
  </si>
  <si>
    <t>Longueurs</t>
  </si>
  <si>
    <t>Angles de coupe</t>
  </si>
  <si>
    <t>Calculs</t>
  </si>
  <si>
    <t>JF013</t>
  </si>
  <si>
    <t>JF018</t>
  </si>
  <si>
    <t>Traverse Dormant</t>
  </si>
  <si>
    <t>___ /2,5</t>
  </si>
  <si>
    <t>LNB-10</t>
  </si>
  <si>
    <t>Montants dormant</t>
  </si>
  <si>
    <t>HNB - 5</t>
  </si>
  <si>
    <t>Traverses ouvrant</t>
  </si>
  <si>
    <t>L - 78</t>
  </si>
  <si>
    <t>Montants ouvrant</t>
  </si>
  <si>
    <t>H - 47</t>
  </si>
  <si>
    <t>Parcloses filantes</t>
  </si>
  <si>
    <t>L - 201,5</t>
  </si>
  <si>
    <t>Parcloses montantes</t>
  </si>
  <si>
    <t>H - 210</t>
  </si>
  <si>
    <t>Joint de vitrage</t>
  </si>
  <si>
    <t>2L + 2H</t>
  </si>
  <si>
    <t>Joint de battement</t>
  </si>
  <si>
    <t>2L + 4H</t>
  </si>
  <si>
    <t>Joint brosse</t>
  </si>
  <si>
    <t>L</t>
  </si>
  <si>
    <t>Joint multifonction</t>
  </si>
  <si>
    <t>Question 6</t>
  </si>
  <si>
    <t>Calculer la chute que nous auront lorsque nous tronçonnerons le dormant (FP003) de la porte :</t>
  </si>
  <si>
    <t>(1 traverse + 2 montants)</t>
  </si>
  <si>
    <t>L = 830mm  H = 2150mm</t>
  </si>
  <si>
    <t>barre de 6000</t>
  </si>
  <si>
    <t>Chute :</t>
  </si>
  <si>
    <t xml:space="preserve"> /5</t>
  </si>
  <si>
    <t>Lames = -10mm/morceau</t>
  </si>
  <si>
    <t>plaxage</t>
  </si>
  <si>
    <t>Affranchissement = 20mm</t>
  </si>
  <si>
    <t>anodisation</t>
  </si>
  <si>
    <t>Question 7</t>
  </si>
  <si>
    <r>
      <t xml:space="preserve">Déterminer la référence du </t>
    </r>
    <r>
      <rPr>
        <u/>
        <sz val="12"/>
        <rFont val="Times New Roman"/>
        <family val="1"/>
      </rPr>
      <t>précadre</t>
    </r>
    <r>
      <rPr>
        <sz val="12"/>
        <rFont val="Times New Roman"/>
        <family val="1"/>
      </rPr>
      <t xml:space="preserve"> à utiliser pour poser le châssis (DT page 10) : </t>
    </r>
  </si>
  <si>
    <t>teinté dans la masse</t>
  </si>
  <si>
    <t xml:space="preserve">Réponse : </t>
  </si>
  <si>
    <t xml:space="preserve"> /3</t>
  </si>
  <si>
    <t>Spectrocoloration</t>
  </si>
  <si>
    <t>Laquage</t>
  </si>
  <si>
    <t>Question 8</t>
  </si>
  <si>
    <t>Entourer 3 traitements de surface des profils en aluminium parmis les plus utilisés :</t>
  </si>
  <si>
    <t>coextrusion</t>
  </si>
  <si>
    <t>brut</t>
  </si>
  <si>
    <t>Question 9</t>
  </si>
  <si>
    <t>Déterminer par calcul la valeur de la cote A sur la coupe du rez de chaussée</t>
  </si>
  <si>
    <t>200cm</t>
  </si>
  <si>
    <t>190cm</t>
  </si>
  <si>
    <t>215cm</t>
  </si>
  <si>
    <t>240cm</t>
  </si>
  <si>
    <t>Cote A =</t>
  </si>
  <si>
    <t>Question 10</t>
  </si>
  <si>
    <t>Citer 3 équipements individuels de sécurité à porter sur chantier :</t>
  </si>
  <si>
    <t>Question 11</t>
  </si>
  <si>
    <t>En vue de préparer la mise en position du profilé dormant en aluminium de la traverse haute sur la tronçonneuse 2 têtes de l'atelier, dessiner sur le schéma ci-dessous, représentant la lame et le bâti de la machine (zone grisé), le profil dormant en aluminium de la traverse haute en respectant les règles de mise en position (cales, sens ...)</t>
  </si>
  <si>
    <t>Position A</t>
  </si>
  <si>
    <t>Position B</t>
  </si>
  <si>
    <t>Position C</t>
  </si>
  <si>
    <t>A</t>
  </si>
  <si>
    <t>B</t>
  </si>
  <si>
    <t>C</t>
  </si>
  <si>
    <t>La bonne position est :</t>
  </si>
  <si>
    <t>Coupe sur tronçonneuse 2 têtes (vue de côté)</t>
  </si>
  <si>
    <t>Question 12</t>
  </si>
  <si>
    <t>Nommer les parties constitutives de la baie ci-dessous :</t>
  </si>
  <si>
    <t>A=</t>
  </si>
  <si>
    <t>Baie</t>
  </si>
  <si>
    <t>Linteau</t>
  </si>
  <si>
    <t>B=</t>
  </si>
  <si>
    <t>Larmier</t>
  </si>
  <si>
    <t>Allège</t>
  </si>
  <si>
    <t>C=</t>
  </si>
  <si>
    <t>Appuis de fenêtre</t>
  </si>
  <si>
    <t>Rejingôt</t>
  </si>
  <si>
    <t>D=</t>
  </si>
  <si>
    <t>Feuillure</t>
  </si>
  <si>
    <t>E=</t>
  </si>
  <si>
    <t>Tapée</t>
  </si>
  <si>
    <t>F=</t>
  </si>
  <si>
    <t>Tableau</t>
  </si>
  <si>
    <t>G=</t>
  </si>
  <si>
    <t>Tunnel</t>
  </si>
  <si>
    <t>H=</t>
  </si>
  <si>
    <t>Tasseau</t>
  </si>
  <si>
    <t>Bavette</t>
  </si>
  <si>
    <t>Profil</t>
  </si>
  <si>
    <t>Question 13</t>
  </si>
  <si>
    <t xml:space="preserve">Selectionner la bonne symbolisation et indiquer si l'emplacement des cales de vitrage respectent les DTU 39 : </t>
  </si>
  <si>
    <t>vue intérieure</t>
  </si>
  <si>
    <t>Calage BON</t>
  </si>
  <si>
    <t>OB à gauche</t>
  </si>
  <si>
    <t>Calage PAS BON</t>
  </si>
  <si>
    <t>OB à droite</t>
  </si>
  <si>
    <t>OVF 1v à gauche</t>
  </si>
  <si>
    <t>OVF 1v à droite</t>
  </si>
  <si>
    <t>A l'Italienne</t>
  </si>
  <si>
    <t>A l'Australienne</t>
  </si>
  <si>
    <t>A projection</t>
  </si>
  <si>
    <t>A soufflet</t>
  </si>
  <si>
    <t>A l'Anglaise</t>
  </si>
  <si>
    <t>Question 14</t>
  </si>
  <si>
    <t>Nommer les composants de la menuiserie ci-dessous :</t>
  </si>
  <si>
    <t>Préciser les garnitures d'étanchéité principale et secondaire.</t>
  </si>
  <si>
    <t>Remplissage</t>
  </si>
  <si>
    <t>Cage</t>
  </si>
  <si>
    <t>Ailette</t>
  </si>
  <si>
    <t>Dormant (traverse haute)</t>
  </si>
  <si>
    <t>Joint intérieur</t>
  </si>
  <si>
    <t>Joint extérieur</t>
  </si>
  <si>
    <t>Support de cale</t>
  </si>
  <si>
    <t>Ouvrant (traverse haute)</t>
  </si>
  <si>
    <t>Joint cache rainure</t>
  </si>
  <si>
    <t>Parclose filante haute</t>
  </si>
  <si>
    <t>Question 15</t>
  </si>
  <si>
    <t>Nommer les types de pose suivant en précisant l'environnement :</t>
  </si>
  <si>
    <t>Pose en tableau</t>
  </si>
  <si>
    <t>Pose en tunnel</t>
  </si>
  <si>
    <t>Pose en applique sur précadre acier</t>
  </si>
  <si>
    <t>Pose en rénovation partielle</t>
  </si>
  <si>
    <t>Pose en rénovation totale</t>
  </si>
  <si>
    <t>Pose en applique sur dormant-précadre</t>
  </si>
  <si>
    <t>Pose en applique avec tapées d'isolation</t>
  </si>
  <si>
    <t>Pose en applique sur précadre alu</t>
  </si>
  <si>
    <t>Pose en applique avec tapée d'isolation</t>
  </si>
  <si>
    <t>Question 16</t>
  </si>
  <si>
    <t>Déterminer l'échelle du plan du RdC avec la cote 11,00m</t>
  </si>
  <si>
    <t>Réponse :    1/</t>
  </si>
  <si>
    <t>ième</t>
  </si>
  <si>
    <t>Question 17</t>
  </si>
  <si>
    <t>Indiquer "INT" et EXT" sur les coupes ci-dessous :</t>
  </si>
  <si>
    <t>INT.</t>
  </si>
  <si>
    <t>EXT.</t>
  </si>
  <si>
    <t>Réponse :</t>
  </si>
  <si>
    <t>Question 18</t>
  </si>
  <si>
    <t>Dessiner le schéma suivant en suivant la procédure ci-contre sur une feuille blanche :</t>
  </si>
  <si>
    <t>EXAMEN : CAP et titre professionnel menuiserie aluminium verre</t>
  </si>
  <si>
    <t>1er</t>
  </si>
  <si>
    <t>EPREUVE : Analyse d’une situation professionnelle EP1 - UP1</t>
  </si>
  <si>
    <t>Durée : 3h00</t>
  </si>
  <si>
    <t>Coef. 4</t>
  </si>
  <si>
    <t>DR Page :</t>
  </si>
  <si>
    <t xml:space="preserve"> 1/4</t>
  </si>
  <si>
    <t>P R E S E N C E</t>
  </si>
  <si>
    <t>Durée : 3h</t>
  </si>
  <si>
    <t>Coef : 4</t>
  </si>
  <si>
    <t>Présence</t>
  </si>
  <si>
    <t>Copie rendue à</t>
  </si>
  <si>
    <t>EP1 a  note</t>
  </si>
  <si>
    <t>ALVES Michel</t>
  </si>
  <si>
    <t>BUDZAN Damir</t>
  </si>
  <si>
    <t>ALLAHVERDIYEVE Amir</t>
  </si>
  <si>
    <t>MAZOU Maxime</t>
  </si>
  <si>
    <t>DENIS Hugo</t>
  </si>
  <si>
    <t>SEGUIN Guillaume</t>
  </si>
  <si>
    <t>PINAT Samuel</t>
  </si>
  <si>
    <t>le</t>
  </si>
  <si>
    <t>SURVEILLANT :</t>
  </si>
  <si>
    <t>M. LE CORRE</t>
  </si>
  <si>
    <t>2m = 200cm = 0,2dam</t>
  </si>
  <si>
    <t>Litre, gramme…</t>
  </si>
  <si>
    <t>0,03km = 3dam = 300dm</t>
  </si>
  <si>
    <t>kilomètre</t>
  </si>
  <si>
    <t>hectomètre</t>
  </si>
  <si>
    <t>decamètre</t>
  </si>
  <si>
    <t>mètre</t>
  </si>
  <si>
    <t>décimètre</t>
  </si>
  <si>
    <t>centimètre</t>
  </si>
  <si>
    <t>millimètre</t>
  </si>
  <si>
    <t>km</t>
  </si>
  <si>
    <t>hm</t>
  </si>
  <si>
    <t>dam</t>
  </si>
  <si>
    <t>m</t>
  </si>
  <si>
    <t>dm</t>
  </si>
  <si>
    <t>cm</t>
  </si>
  <si>
    <t>mm</t>
  </si>
  <si>
    <t>2,</t>
  </si>
  <si>
    <t>0</t>
  </si>
  <si>
    <t>km²</t>
  </si>
  <si>
    <t>hm²</t>
  </si>
  <si>
    <t>dam²</t>
  </si>
  <si>
    <t>m²</t>
  </si>
  <si>
    <t>dm²</t>
  </si>
  <si>
    <t>cm²</t>
  </si>
  <si>
    <t>mm²</t>
  </si>
  <si>
    <t>0,</t>
  </si>
  <si>
    <t>3</t>
  </si>
  <si>
    <t>CONVOCATION EXAMEN</t>
  </si>
  <si>
    <t>EP1 1er situation</t>
  </si>
  <si>
    <t>le mercredi 03 février 2019 à 13h</t>
  </si>
  <si>
    <t>Durée 3h</t>
  </si>
  <si>
    <t>En salle multimédia.</t>
  </si>
  <si>
    <r>
      <t>Prévoir matériel de dessin (</t>
    </r>
    <r>
      <rPr>
        <b/>
        <sz val="12"/>
        <rFont val="Garamond"/>
        <family val="1"/>
      </rPr>
      <t>aucun matériel ne sera prêté</t>
    </r>
    <r>
      <rPr>
        <sz val="12"/>
        <rFont val="Garamond"/>
        <family val="1"/>
      </rPr>
      <t>)</t>
    </r>
  </si>
  <si>
    <t>Signature stagiaire</t>
  </si>
  <si>
    <t>Signature professeur</t>
  </si>
  <si>
    <t>Remis le 20/01/2021</t>
  </si>
</sst>
</file>

<file path=xl/styles.xml><?xml version="1.0" encoding="utf-8"?>
<styleSheet xmlns="http://schemas.openxmlformats.org/spreadsheetml/2006/main">
  <numFmts count="1">
    <numFmt numFmtId="164" formatCode="[$-F800]dddd\,\ mmmm\ dd\,\ yyyy"/>
  </numFmts>
  <fonts count="46">
    <font>
      <sz val="12"/>
      <name val="Comic Sans MS"/>
    </font>
    <font>
      <sz val="12"/>
      <name val="Times New Roman"/>
      <family val="1"/>
    </font>
    <font>
      <b/>
      <sz val="12"/>
      <name val="Times New Roman"/>
      <family val="1"/>
    </font>
    <font>
      <sz val="8"/>
      <name val="Times New Roman"/>
      <family val="1"/>
    </font>
    <font>
      <b/>
      <sz val="8"/>
      <name val="Times New Roman"/>
      <family val="1"/>
    </font>
    <font>
      <sz val="10"/>
      <name val="Times New Roman"/>
      <family val="1"/>
    </font>
    <font>
      <u/>
      <sz val="12"/>
      <name val="Times New Roman"/>
      <family val="1"/>
    </font>
    <font>
      <b/>
      <u/>
      <sz val="12"/>
      <name val="Times New Roman"/>
      <family val="1"/>
    </font>
    <font>
      <b/>
      <sz val="14"/>
      <name val="Times New Roman"/>
      <family val="1"/>
    </font>
    <font>
      <i/>
      <sz val="8"/>
      <name val="Times New Roman"/>
      <family val="1"/>
    </font>
    <font>
      <sz val="9"/>
      <name val="Times New Roman"/>
      <family val="1"/>
    </font>
    <font>
      <b/>
      <sz val="18"/>
      <name val="Times New Roman"/>
      <family val="1"/>
    </font>
    <font>
      <b/>
      <sz val="20"/>
      <name val="Times New Roman"/>
      <family val="1"/>
    </font>
    <font>
      <b/>
      <sz val="26"/>
      <name val="Times New Roman"/>
      <family val="1"/>
    </font>
    <font>
      <sz val="14"/>
      <name val="Times New Roman"/>
      <family val="1"/>
    </font>
    <font>
      <i/>
      <sz val="11"/>
      <name val="Times New Roman"/>
      <family val="1"/>
    </font>
    <font>
      <sz val="12"/>
      <name val="Tahoma"/>
      <family val="2"/>
    </font>
    <font>
      <b/>
      <sz val="24"/>
      <color indexed="9"/>
      <name val="Tahoma"/>
      <family val="2"/>
    </font>
    <font>
      <i/>
      <sz val="10"/>
      <name val="Times New Roman"/>
      <family val="1"/>
    </font>
    <font>
      <i/>
      <sz val="12"/>
      <name val="Times New Roman"/>
      <family val="1"/>
    </font>
    <font>
      <sz val="12"/>
      <color indexed="12"/>
      <name val="Comic Sans MS"/>
      <family val="4"/>
    </font>
    <font>
      <sz val="11"/>
      <name val="Times New Roman"/>
      <family val="1"/>
    </font>
    <font>
      <sz val="12"/>
      <name val="Garamond"/>
      <family val="1"/>
    </font>
    <font>
      <b/>
      <sz val="12"/>
      <name val="Garamond"/>
      <family val="1"/>
    </font>
    <font>
      <b/>
      <sz val="24"/>
      <name val="Garamond"/>
      <family val="1"/>
    </font>
    <font>
      <i/>
      <sz val="12"/>
      <name val="Garamond"/>
      <family val="1"/>
    </font>
    <font>
      <i/>
      <sz val="11"/>
      <name val="Garamond"/>
      <family val="1"/>
    </font>
    <font>
      <b/>
      <sz val="18"/>
      <name val="Garamond"/>
      <family val="1"/>
    </font>
    <font>
      <sz val="10"/>
      <name val="Garamond"/>
      <family val="1"/>
    </font>
    <font>
      <sz val="12"/>
      <color rgb="FFFFFFFF"/>
      <name val="Times New Roman"/>
      <family val="1"/>
    </font>
    <font>
      <sz val="8"/>
      <color rgb="FFFFFFFF"/>
      <name val="Times New Roman"/>
      <family val="1"/>
    </font>
    <font>
      <sz val="12"/>
      <color theme="0" tint="-0.249977111117893"/>
      <name val="Times New Roman"/>
      <family val="1"/>
    </font>
    <font>
      <b/>
      <sz val="12"/>
      <color rgb="FF0000FF"/>
      <name val="Times New Roman"/>
      <family val="1"/>
    </font>
    <font>
      <b/>
      <sz val="10"/>
      <color rgb="FF0000FF"/>
      <name val="Times New Roman"/>
      <family val="1"/>
    </font>
    <font>
      <sz val="12"/>
      <color rgb="FF0000FF"/>
      <name val="Times New Roman"/>
      <family val="1"/>
    </font>
    <font>
      <b/>
      <sz val="10"/>
      <color rgb="FFFF0000"/>
      <name val="Times New Roman"/>
      <family val="1"/>
    </font>
    <font>
      <sz val="11"/>
      <color theme="1"/>
      <name val="Arial"/>
      <family val="2"/>
    </font>
    <font>
      <b/>
      <sz val="12"/>
      <color rgb="FF0000FF"/>
      <name val="Garamond"/>
      <family val="1"/>
    </font>
    <font>
      <b/>
      <i/>
      <sz val="12"/>
      <color rgb="FF0000FF"/>
      <name val="Garamond"/>
      <family val="1"/>
    </font>
    <font>
      <i/>
      <sz val="12"/>
      <color rgb="FF00B050"/>
      <name val="Garamond"/>
      <family val="1"/>
    </font>
    <font>
      <b/>
      <sz val="12"/>
      <color rgb="FFFF0000"/>
      <name val="Garamond"/>
      <family val="1"/>
    </font>
    <font>
      <sz val="20"/>
      <color rgb="FF0000FF"/>
      <name val="Times New Roman"/>
      <family val="1"/>
    </font>
    <font>
      <b/>
      <sz val="72"/>
      <color rgb="FFFFFFFF"/>
      <name val="Times New Roman"/>
      <family val="1"/>
    </font>
    <font>
      <sz val="12"/>
      <color theme="0"/>
      <name val="Times New Roman"/>
      <family val="1"/>
    </font>
    <font>
      <b/>
      <sz val="12"/>
      <color theme="0"/>
      <name val="Times New Roman"/>
      <family val="1"/>
    </font>
    <font>
      <b/>
      <sz val="10"/>
      <color theme="0"/>
      <name val="Times New Roman"/>
      <family val="1"/>
    </font>
  </fonts>
  <fills count="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tint="-0.14999847407452621"/>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style="thick">
        <color indexed="64"/>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style="thin">
        <color indexed="64"/>
      </left>
      <right/>
      <top style="dashed">
        <color indexed="64"/>
      </top>
      <bottom style="dashed">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thick">
        <color indexed="64"/>
      </bottom>
      <diagonal/>
    </border>
    <border>
      <left/>
      <right style="medium">
        <color indexed="64"/>
      </right>
      <top style="medium">
        <color indexed="64"/>
      </top>
      <bottom style="thin">
        <color indexed="64"/>
      </bottom>
      <diagonal/>
    </border>
    <border>
      <left style="thin">
        <color indexed="64"/>
      </left>
      <right style="thick">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263">
    <xf numFmtId="0" fontId="0" fillId="0" borderId="0" xfId="0"/>
    <xf numFmtId="0" fontId="1" fillId="0" borderId="0" xfId="0" applyFont="1" applyAlignment="1">
      <alignment vertical="center"/>
    </xf>
    <xf numFmtId="0" fontId="1" fillId="0" borderId="1" xfId="0" applyFont="1" applyBorder="1" applyAlignment="1">
      <alignment vertical="center" shrinkToFit="1"/>
    </xf>
    <xf numFmtId="0" fontId="1" fillId="0" borderId="0" xfId="0" applyFont="1" applyAlignment="1">
      <alignment horizontal="center"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0" xfId="0" applyFont="1" applyAlignment="1">
      <alignment horizontal="right" vertical="center"/>
    </xf>
    <xf numFmtId="0" fontId="5" fillId="2" borderId="2" xfId="0" applyFont="1" applyFill="1" applyBorder="1" applyAlignment="1">
      <alignment horizontal="center" vertical="center"/>
    </xf>
    <xf numFmtId="0" fontId="2" fillId="0" borderId="6" xfId="0" applyFont="1" applyBorder="1" applyAlignment="1">
      <alignment horizontal="center" vertical="center"/>
    </xf>
    <xf numFmtId="0" fontId="2" fillId="0" borderId="0" xfId="0" applyFont="1" applyAlignment="1">
      <alignment horizontal="center" vertical="center"/>
    </xf>
    <xf numFmtId="0" fontId="1" fillId="0" borderId="0" xfId="0" applyFont="1" applyAlignment="1">
      <alignment horizontal="left" vertical="center"/>
    </xf>
    <xf numFmtId="0" fontId="5" fillId="2" borderId="3" xfId="0" applyFont="1" applyFill="1" applyBorder="1" applyAlignment="1">
      <alignment horizontal="center" vertical="center"/>
    </xf>
    <xf numFmtId="0" fontId="1" fillId="0" borderId="2" xfId="0" applyFont="1" applyBorder="1" applyAlignment="1">
      <alignment horizontal="right" vertical="center"/>
    </xf>
    <xf numFmtId="0" fontId="14" fillId="0" borderId="6" xfId="0" applyFont="1" applyBorder="1" applyAlignment="1">
      <alignment horizontal="center" vertical="center"/>
    </xf>
    <xf numFmtId="0" fontId="14" fillId="0" borderId="2" xfId="0" applyFont="1" applyBorder="1" applyAlignment="1">
      <alignment horizontal="right" vertical="center"/>
    </xf>
    <xf numFmtId="0" fontId="5"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center" vertical="center" shrinkToFit="1"/>
    </xf>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12" xfId="0" applyFont="1" applyBorder="1" applyAlignment="1">
      <alignment vertical="center"/>
    </xf>
    <xf numFmtId="0" fontId="1" fillId="0" borderId="13" xfId="0" applyFont="1" applyBorder="1" applyAlignment="1">
      <alignment horizontal="left" vertical="center"/>
    </xf>
    <xf numFmtId="0" fontId="5" fillId="2" borderId="11" xfId="0" applyFont="1" applyFill="1" applyBorder="1" applyAlignment="1">
      <alignment horizontal="left" vertical="center"/>
    </xf>
    <xf numFmtId="0" fontId="5" fillId="2" borderId="14"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5" fillId="2" borderId="16" xfId="0" applyFont="1" applyFill="1" applyBorder="1" applyAlignment="1">
      <alignment horizontal="center" vertical="center" shrinkToFit="1"/>
    </xf>
    <xf numFmtId="0" fontId="5" fillId="2" borderId="17" xfId="0" applyFont="1" applyFill="1" applyBorder="1" applyAlignment="1">
      <alignment horizontal="left" vertical="center" shrinkToFit="1"/>
    </xf>
    <xf numFmtId="0" fontId="2" fillId="0" borderId="12" xfId="0" applyFont="1" applyBorder="1" applyAlignment="1">
      <alignment vertical="center"/>
    </xf>
    <xf numFmtId="0" fontId="4" fillId="0" borderId="13" xfId="0" applyFont="1" applyBorder="1" applyAlignment="1">
      <alignment horizontal="left" vertical="center"/>
    </xf>
    <xf numFmtId="0" fontId="4" fillId="0" borderId="0" xfId="0" applyFont="1" applyAlignment="1">
      <alignment horizontal="right" vertical="center"/>
    </xf>
    <xf numFmtId="0" fontId="10" fillId="0" borderId="0" xfId="0" applyFont="1" applyAlignment="1">
      <alignment vertical="center"/>
    </xf>
    <xf numFmtId="0" fontId="2" fillId="0" borderId="0" xfId="0" applyFont="1" applyAlignment="1">
      <alignment vertical="center"/>
    </xf>
    <xf numFmtId="0" fontId="9" fillId="0" borderId="12" xfId="0" applyFont="1" applyBorder="1" applyAlignment="1">
      <alignment vertical="center"/>
    </xf>
    <xf numFmtId="0" fontId="3" fillId="0" borderId="0" xfId="0" applyFont="1" applyAlignment="1">
      <alignment horizontal="left" vertical="center"/>
    </xf>
    <xf numFmtId="0" fontId="3" fillId="0" borderId="0" xfId="0" applyFont="1" applyAlignment="1">
      <alignment horizontal="right" vertical="center"/>
    </xf>
    <xf numFmtId="20" fontId="2" fillId="0" borderId="12" xfId="0" applyNumberFormat="1" applyFont="1" applyBorder="1" applyAlignment="1">
      <alignment vertical="center"/>
    </xf>
    <xf numFmtId="0" fontId="7" fillId="0" borderId="12" xfId="0" applyFont="1" applyBorder="1" applyAlignment="1">
      <alignment horizontal="left" vertical="center"/>
    </xf>
    <xf numFmtId="0" fontId="3" fillId="0" borderId="13" xfId="0" applyFont="1" applyBorder="1" applyAlignment="1">
      <alignment horizontal="left" vertical="center"/>
    </xf>
    <xf numFmtId="0" fontId="3" fillId="0" borderId="12" xfId="0" applyFont="1" applyBorder="1" applyAlignment="1">
      <alignment vertical="center" wrapText="1"/>
    </xf>
    <xf numFmtId="0" fontId="3" fillId="0" borderId="0" xfId="0" applyFont="1" applyAlignment="1">
      <alignment vertical="center" wrapText="1"/>
    </xf>
    <xf numFmtId="0" fontId="1" fillId="0" borderId="13" xfId="0" applyFont="1" applyBorder="1" applyAlignment="1">
      <alignment vertical="center"/>
    </xf>
    <xf numFmtId="0" fontId="1" fillId="0" borderId="18" xfId="0"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5" fillId="2" borderId="11" xfId="0" applyFont="1" applyFill="1" applyBorder="1" applyAlignment="1">
      <alignment horizontal="center" vertical="center"/>
    </xf>
    <xf numFmtId="0" fontId="5" fillId="2" borderId="17" xfId="0" applyFont="1" applyFill="1" applyBorder="1" applyAlignment="1">
      <alignment horizontal="center" vertical="center" shrinkToFit="1"/>
    </xf>
    <xf numFmtId="0" fontId="15" fillId="0" borderId="0" xfId="0" applyFont="1" applyAlignment="1">
      <alignment vertical="center"/>
    </xf>
    <xf numFmtId="0" fontId="16" fillId="0" borderId="0" xfId="0" applyFont="1" applyAlignment="1">
      <alignment vertical="center"/>
    </xf>
    <xf numFmtId="0" fontId="16" fillId="0" borderId="1" xfId="0" applyFont="1" applyBorder="1" applyAlignment="1">
      <alignment horizontal="center" vertical="center"/>
    </xf>
    <xf numFmtId="0" fontId="9" fillId="0" borderId="0" xfId="0" applyFont="1" applyAlignment="1">
      <alignment vertical="center"/>
    </xf>
    <xf numFmtId="0" fontId="18" fillId="0" borderId="12" xfId="0" applyFont="1" applyBorder="1" applyAlignment="1">
      <alignment vertical="center"/>
    </xf>
    <xf numFmtId="0" fontId="20" fillId="0" borderId="0" xfId="0" applyFont="1"/>
    <xf numFmtId="0" fontId="5" fillId="0" borderId="12" xfId="0" applyFont="1" applyBorder="1" applyAlignment="1">
      <alignment horizontal="right" vertical="center"/>
    </xf>
    <xf numFmtId="0" fontId="5" fillId="0" borderId="12" xfId="0" applyFont="1" applyBorder="1" applyAlignment="1">
      <alignment horizontal="center" vertical="center"/>
    </xf>
    <xf numFmtId="0" fontId="5" fillId="0" borderId="7" xfId="0" applyFont="1" applyBorder="1" applyAlignment="1">
      <alignment horizontal="center" vertical="center"/>
    </xf>
    <xf numFmtId="0" fontId="1" fillId="0" borderId="21" xfId="0" applyFont="1" applyBorder="1" applyAlignment="1">
      <alignment vertical="center"/>
    </xf>
    <xf numFmtId="0" fontId="4" fillId="0" borderId="7" xfId="0" applyFont="1" applyBorder="1" applyAlignment="1">
      <alignment horizontal="right" vertical="center"/>
    </xf>
    <xf numFmtId="0" fontId="1" fillId="2" borderId="22" xfId="0" applyFont="1" applyFill="1" applyBorder="1" applyAlignment="1">
      <alignment horizontal="center" vertical="center"/>
    </xf>
    <xf numFmtId="0" fontId="5" fillId="2" borderId="3" xfId="0" applyFont="1" applyFill="1" applyBorder="1" applyAlignment="1">
      <alignment horizontal="left" vertical="center"/>
    </xf>
    <xf numFmtId="0" fontId="5" fillId="2" borderId="16" xfId="0" applyFont="1" applyFill="1" applyBorder="1" applyAlignment="1">
      <alignment horizontal="left" vertical="center" shrinkToFit="1"/>
    </xf>
    <xf numFmtId="0" fontId="4" fillId="0" borderId="0" xfId="0" applyFont="1" applyAlignment="1">
      <alignment horizontal="left" vertical="center"/>
    </xf>
    <xf numFmtId="0" fontId="1" fillId="0" borderId="13" xfId="0" applyFont="1" applyBorder="1" applyAlignment="1">
      <alignment horizontal="left" vertical="center" shrinkToFit="1"/>
    </xf>
    <xf numFmtId="0" fontId="29" fillId="0" borderId="12" xfId="0" applyFont="1" applyBorder="1" applyAlignment="1">
      <alignment vertical="center"/>
    </xf>
    <xf numFmtId="0" fontId="29" fillId="0" borderId="0" xfId="0" applyFont="1" applyAlignment="1">
      <alignment vertical="center"/>
    </xf>
    <xf numFmtId="0" fontId="30" fillId="0" borderId="13" xfId="0" applyFont="1" applyBorder="1" applyAlignment="1">
      <alignment horizontal="left" vertical="center"/>
    </xf>
    <xf numFmtId="0" fontId="30" fillId="0" borderId="12" xfId="0" applyFont="1" applyBorder="1" applyAlignment="1">
      <alignment vertical="center" wrapText="1"/>
    </xf>
    <xf numFmtId="0" fontId="3" fillId="0" borderId="3" xfId="0" applyFont="1" applyBorder="1" applyAlignment="1">
      <alignment vertical="center" wrapText="1"/>
    </xf>
    <xf numFmtId="0" fontId="1" fillId="0" borderId="0" xfId="0" applyFont="1" applyAlignment="1">
      <alignment vertical="center" shrinkToFit="1"/>
    </xf>
    <xf numFmtId="0" fontId="4" fillId="0" borderId="13" xfId="0" applyFont="1" applyBorder="1" applyAlignment="1">
      <alignment horizontal="left" vertical="center" shrinkToFit="1"/>
    </xf>
    <xf numFmtId="0" fontId="18" fillId="0" borderId="13" xfId="0" applyFont="1" applyBorder="1" applyAlignment="1">
      <alignment horizontal="right" vertical="center"/>
    </xf>
    <xf numFmtId="0" fontId="18" fillId="0" borderId="10" xfId="0" applyFont="1" applyBorder="1" applyAlignment="1">
      <alignment horizontal="right" vertical="center"/>
    </xf>
    <xf numFmtId="0" fontId="31" fillId="0" borderId="5" xfId="0" applyFont="1" applyBorder="1" applyAlignment="1">
      <alignment vertical="top" shrinkToFit="1"/>
    </xf>
    <xf numFmtId="0" fontId="31" fillId="0" borderId="10" xfId="0" applyFont="1" applyBorder="1" applyAlignment="1">
      <alignment vertical="top" shrinkToFit="1"/>
    </xf>
    <xf numFmtId="0" fontId="31" fillId="0" borderId="0" xfId="0" applyFont="1" applyAlignment="1">
      <alignment vertical="top" shrinkToFit="1"/>
    </xf>
    <xf numFmtId="0" fontId="31" fillId="0" borderId="13" xfId="0" applyFont="1" applyBorder="1" applyAlignment="1">
      <alignment vertical="top" shrinkToFit="1"/>
    </xf>
    <xf numFmtId="0" fontId="31" fillId="0" borderId="5" xfId="0" applyFont="1" applyBorder="1" applyAlignment="1">
      <alignment horizontal="left" vertical="top" shrinkToFit="1"/>
    </xf>
    <xf numFmtId="0" fontId="2" fillId="0" borderId="9" xfId="0" applyFont="1" applyBorder="1" applyAlignment="1">
      <alignment vertical="center"/>
    </xf>
    <xf numFmtId="0" fontId="2" fillId="0" borderId="3" xfId="0" applyFont="1" applyBorder="1" applyAlignment="1">
      <alignment vertical="center"/>
    </xf>
    <xf numFmtId="0" fontId="29" fillId="0" borderId="13" xfId="0" applyFont="1" applyBorder="1" applyAlignment="1">
      <alignment horizontal="left" vertical="center" shrinkToFit="1"/>
    </xf>
    <xf numFmtId="0" fontId="29" fillId="0" borderId="13" xfId="0" applyFont="1" applyBorder="1" applyAlignment="1">
      <alignment horizontal="left" vertical="center"/>
    </xf>
    <xf numFmtId="0" fontId="5" fillId="0" borderId="0" xfId="0" applyFont="1" applyAlignment="1">
      <alignment vertical="center"/>
    </xf>
    <xf numFmtId="0" fontId="3" fillId="0" borderId="7" xfId="0" applyFont="1" applyBorder="1" applyAlignment="1">
      <alignment horizontal="left" vertical="center"/>
    </xf>
    <xf numFmtId="0" fontId="1" fillId="4" borderId="23" xfId="0" applyFont="1" applyFill="1" applyBorder="1" applyAlignment="1">
      <alignment horizontal="center" vertical="center" shrinkToFit="1"/>
    </xf>
    <xf numFmtId="0" fontId="1" fillId="4" borderId="24" xfId="0" applyFont="1" applyFill="1" applyBorder="1" applyAlignment="1">
      <alignment horizontal="center" vertical="center" shrinkToFit="1"/>
    </xf>
    <xf numFmtId="0" fontId="1" fillId="4" borderId="25" xfId="0" applyFont="1" applyFill="1" applyBorder="1" applyAlignment="1">
      <alignment horizontal="center" vertical="center" shrinkToFit="1"/>
    </xf>
    <xf numFmtId="0" fontId="1" fillId="2" borderId="26" xfId="0" applyFont="1" applyFill="1" applyBorder="1" applyAlignment="1">
      <alignment horizontal="center" vertical="center"/>
    </xf>
    <xf numFmtId="0" fontId="1" fillId="0" borderId="0" xfId="0" applyFont="1" applyAlignment="1">
      <alignment horizontal="right" vertical="top" shrinkToFit="1"/>
    </xf>
    <xf numFmtId="0" fontId="29" fillId="0" borderId="1" xfId="0" applyFont="1" applyBorder="1" applyAlignment="1">
      <alignment horizontal="center" vertical="center" shrinkToFit="1"/>
    </xf>
    <xf numFmtId="0" fontId="32" fillId="0" borderId="5" xfId="0" applyFont="1" applyBorder="1" applyAlignment="1" applyProtection="1">
      <alignment horizontal="center" vertical="center"/>
      <protection locked="0"/>
    </xf>
    <xf numFmtId="0" fontId="4" fillId="0" borderId="7" xfId="0" applyFont="1" applyBorder="1" applyAlignment="1">
      <alignment horizontal="left" vertical="center"/>
    </xf>
    <xf numFmtId="0" fontId="29" fillId="0" borderId="0" xfId="0" applyFont="1" applyAlignment="1">
      <alignment vertical="center" shrinkToFit="1"/>
    </xf>
    <xf numFmtId="0" fontId="32" fillId="0" borderId="1" xfId="0" applyFont="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0" fontId="32" fillId="0" borderId="14" xfId="0" applyFont="1" applyBorder="1" applyAlignment="1" applyProtection="1">
      <alignment horizontal="center" vertical="center"/>
      <protection locked="0"/>
    </xf>
    <xf numFmtId="0" fontId="32" fillId="0" borderId="28" xfId="0" applyFont="1" applyBorder="1" applyAlignment="1" applyProtection="1">
      <alignment horizontal="center" vertical="center"/>
      <protection locked="0"/>
    </xf>
    <xf numFmtId="0" fontId="33" fillId="0" borderId="29" xfId="0" applyFont="1" applyBorder="1" applyAlignment="1" applyProtection="1">
      <alignment horizontal="center" vertical="center" shrinkToFit="1"/>
      <protection locked="0"/>
    </xf>
    <xf numFmtId="0" fontId="33" fillId="0" borderId="30" xfId="0" applyFont="1" applyBorder="1" applyAlignment="1" applyProtection="1">
      <alignment horizontal="center" vertical="center" shrinkToFit="1"/>
      <protection locked="0"/>
    </xf>
    <xf numFmtId="0" fontId="33" fillId="0" borderId="31" xfId="0" applyFont="1" applyBorder="1" applyAlignment="1" applyProtection="1">
      <alignment horizontal="center" vertical="center" shrinkToFit="1"/>
      <protection locked="0"/>
    </xf>
    <xf numFmtId="0" fontId="33" fillId="0" borderId="32" xfId="0" applyFont="1" applyBorder="1" applyAlignment="1" applyProtection="1">
      <alignment horizontal="center" vertical="center" shrinkToFit="1"/>
      <protection locked="0"/>
    </xf>
    <xf numFmtId="0" fontId="33" fillId="0" borderId="33" xfId="0" applyFont="1" applyBorder="1" applyAlignment="1" applyProtection="1">
      <alignment horizontal="center" vertical="center" shrinkToFit="1"/>
      <protection locked="0"/>
    </xf>
    <xf numFmtId="0" fontId="33" fillId="0" borderId="34" xfId="0" applyFont="1" applyBorder="1" applyAlignment="1" applyProtection="1">
      <alignment horizontal="center" vertical="center" shrinkToFit="1"/>
      <protection locked="0"/>
    </xf>
    <xf numFmtId="0" fontId="32" fillId="0" borderId="35" xfId="0" applyFont="1" applyBorder="1" applyAlignment="1" applyProtection="1">
      <alignment horizontal="center" vertical="center"/>
      <protection locked="0"/>
    </xf>
    <xf numFmtId="0" fontId="32" fillId="0" borderId="36" xfId="0" applyFont="1" applyBorder="1" applyAlignment="1" applyProtection="1">
      <alignment horizontal="center" vertical="center"/>
      <protection locked="0"/>
    </xf>
    <xf numFmtId="0" fontId="32" fillId="0" borderId="22" xfId="0" applyFont="1" applyBorder="1" applyAlignment="1" applyProtection="1">
      <alignment horizontal="center" vertical="center"/>
      <protection locked="0"/>
    </xf>
    <xf numFmtId="0" fontId="32" fillId="0" borderId="37" xfId="0" applyFont="1" applyBorder="1" applyAlignment="1" applyProtection="1">
      <alignment horizontal="center" vertical="center"/>
      <protection locked="0"/>
    </xf>
    <xf numFmtId="0" fontId="32" fillId="0" borderId="38" xfId="0" applyFont="1" applyBorder="1" applyAlignment="1" applyProtection="1">
      <alignment horizontal="center" vertical="center"/>
      <protection locked="0"/>
    </xf>
    <xf numFmtId="0" fontId="32" fillId="0" borderId="39" xfId="0" applyFont="1" applyBorder="1" applyAlignment="1" applyProtection="1">
      <alignment horizontal="center" vertical="center"/>
      <protection locked="0"/>
    </xf>
    <xf numFmtId="0" fontId="32" fillId="0" borderId="40" xfId="0" applyFont="1" applyBorder="1" applyAlignment="1" applyProtection="1">
      <alignment horizontal="center" vertical="center"/>
      <protection locked="0"/>
    </xf>
    <xf numFmtId="0" fontId="34" fillId="0" borderId="40" xfId="0" applyFont="1" applyBorder="1" applyAlignment="1" applyProtection="1">
      <alignment horizontal="center" vertical="center"/>
      <protection locked="0"/>
    </xf>
    <xf numFmtId="0" fontId="34" fillId="0" borderId="22" xfId="0" applyFont="1" applyBorder="1" applyAlignment="1" applyProtection="1">
      <alignment horizontal="center" vertical="center"/>
      <protection locked="0"/>
    </xf>
    <xf numFmtId="0" fontId="34" fillId="0" borderId="3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4" fillId="0" borderId="0" xfId="0" applyFont="1" applyAlignment="1">
      <alignment vertical="center"/>
    </xf>
    <xf numFmtId="0" fontId="32" fillId="0" borderId="23" xfId="0" applyFont="1" applyBorder="1" applyAlignment="1" applyProtection="1">
      <alignment horizontal="center" vertical="center"/>
      <protection locked="0"/>
    </xf>
    <xf numFmtId="0" fontId="1" fillId="0" borderId="41" xfId="0" applyFont="1" applyBorder="1" applyAlignment="1">
      <alignment vertical="center"/>
    </xf>
    <xf numFmtId="0" fontId="1" fillId="0" borderId="42" xfId="0" applyFont="1" applyBorder="1" applyAlignment="1">
      <alignment vertical="center"/>
    </xf>
    <xf numFmtId="0" fontId="4" fillId="0" borderId="42" xfId="0" applyFont="1" applyBorder="1" applyAlignment="1">
      <alignment horizontal="right" vertical="center"/>
    </xf>
    <xf numFmtId="0" fontId="35" fillId="0" borderId="28" xfId="0" applyFont="1" applyBorder="1" applyAlignment="1">
      <alignment horizontal="center" vertical="center"/>
    </xf>
    <xf numFmtId="0" fontId="22" fillId="0" borderId="0" xfId="0" applyFont="1"/>
    <xf numFmtId="0" fontId="24" fillId="0" borderId="0" xfId="0" applyFont="1"/>
    <xf numFmtId="0" fontId="22" fillId="0" borderId="4" xfId="0" applyFont="1" applyBorder="1"/>
    <xf numFmtId="0" fontId="22" fillId="0" borderId="43" xfId="0" applyFont="1" applyBorder="1"/>
    <xf numFmtId="0" fontId="22" fillId="0" borderId="44" xfId="0" applyFont="1" applyBorder="1"/>
    <xf numFmtId="0" fontId="22" fillId="0" borderId="45" xfId="0" applyFont="1" applyBorder="1"/>
    <xf numFmtId="0" fontId="22" fillId="0" borderId="46" xfId="0" applyFont="1" applyBorder="1"/>
    <xf numFmtId="0" fontId="22" fillId="0" borderId="47" xfId="0" applyFont="1" applyBorder="1"/>
    <xf numFmtId="0" fontId="22" fillId="0" borderId="7" xfId="0" applyFont="1" applyBorder="1"/>
    <xf numFmtId="0" fontId="25" fillId="0" borderId="7" xfId="0" applyFont="1" applyBorder="1"/>
    <xf numFmtId="0" fontId="16" fillId="0" borderId="0" xfId="0" applyFont="1" applyAlignment="1">
      <alignment horizontal="center" vertical="center"/>
    </xf>
    <xf numFmtId="164" fontId="16" fillId="0" borderId="0" xfId="0" applyNumberFormat="1" applyFont="1" applyAlignment="1">
      <alignment horizontal="center" vertical="center" shrinkToFit="1"/>
    </xf>
    <xf numFmtId="0" fontId="36" fillId="0" borderId="75" xfId="0" applyFont="1" applyBorder="1" applyAlignment="1">
      <alignment horizontal="left" vertical="center" shrinkToFit="1"/>
    </xf>
    <xf numFmtId="0" fontId="16" fillId="0" borderId="0" xfId="0" applyFont="1" applyAlignment="1">
      <alignment horizontal="right" vertical="center"/>
    </xf>
    <xf numFmtId="0" fontId="37" fillId="0" borderId="0" xfId="0" applyFont="1"/>
    <xf numFmtId="0" fontId="38" fillId="0" borderId="7" xfId="0" applyFont="1" applyBorder="1"/>
    <xf numFmtId="0" fontId="16" fillId="0" borderId="48" xfId="0" applyFont="1" applyBorder="1" applyAlignment="1">
      <alignment vertical="center"/>
    </xf>
    <xf numFmtId="0" fontId="16" fillId="0" borderId="49" xfId="0" applyFont="1" applyBorder="1" applyAlignment="1">
      <alignment vertical="center"/>
    </xf>
    <xf numFmtId="0" fontId="34" fillId="0" borderId="1" xfId="0" applyFont="1" applyBorder="1" applyAlignment="1" applyProtection="1">
      <alignment vertical="center"/>
      <protection locked="0"/>
    </xf>
    <xf numFmtId="0" fontId="26" fillId="0" borderId="0" xfId="0" applyFont="1" applyAlignment="1">
      <alignment horizontal="center"/>
    </xf>
    <xf numFmtId="0" fontId="28" fillId="0" borderId="0" xfId="0" applyFont="1" applyAlignment="1">
      <alignment horizontal="center"/>
    </xf>
    <xf numFmtId="0" fontId="39" fillId="0" borderId="0" xfId="0" applyFont="1"/>
    <xf numFmtId="0" fontId="22" fillId="0" borderId="26" xfId="0" applyFont="1" applyBorder="1" applyAlignment="1">
      <alignment horizontal="center" vertical="center"/>
    </xf>
    <xf numFmtId="49" fontId="40" fillId="0" borderId="26" xfId="0" applyNumberFormat="1" applyFont="1" applyBorder="1" applyAlignment="1">
      <alignment horizontal="center" vertical="center"/>
    </xf>
    <xf numFmtId="49" fontId="22" fillId="0" borderId="26" xfId="0" applyNumberFormat="1" applyFont="1" applyBorder="1" applyAlignment="1">
      <alignment horizontal="center" vertical="center"/>
    </xf>
    <xf numFmtId="49" fontId="37" fillId="0" borderId="50" xfId="0" applyNumberFormat="1" applyFont="1" applyBorder="1" applyAlignment="1">
      <alignment horizontal="center" vertical="center"/>
    </xf>
    <xf numFmtId="49" fontId="22" fillId="0" borderId="50" xfId="0" applyNumberFormat="1" applyFont="1" applyBorder="1" applyAlignment="1">
      <alignment horizontal="center" vertical="center"/>
    </xf>
    <xf numFmtId="0" fontId="22" fillId="0" borderId="50" xfId="0" applyFont="1" applyBorder="1"/>
    <xf numFmtId="0" fontId="27" fillId="4" borderId="51" xfId="0" applyFont="1" applyFill="1" applyBorder="1" applyAlignment="1">
      <alignment horizontal="center" vertical="center"/>
    </xf>
    <xf numFmtId="0" fontId="5" fillId="2" borderId="52" xfId="0" applyFont="1" applyFill="1" applyBorder="1" applyAlignment="1">
      <alignment horizontal="left" vertical="center" shrinkToFit="1"/>
    </xf>
    <xf numFmtId="0" fontId="5" fillId="2" borderId="3" xfId="0" applyFont="1" applyFill="1" applyBorder="1" applyAlignment="1">
      <alignment horizontal="left" vertical="center" shrinkToFit="1"/>
    </xf>
    <xf numFmtId="0" fontId="5" fillId="2" borderId="6" xfId="0" applyFont="1" applyFill="1" applyBorder="1" applyAlignment="1">
      <alignment horizontal="left" vertical="center" shrinkToFit="1"/>
    </xf>
    <xf numFmtId="0" fontId="5" fillId="2" borderId="53" xfId="0" applyFont="1" applyFill="1" applyBorder="1" applyAlignment="1">
      <alignment horizontal="left" vertical="center" shrinkToFit="1"/>
    </xf>
    <xf numFmtId="0" fontId="5" fillId="2" borderId="16" xfId="0" applyFont="1" applyFill="1" applyBorder="1" applyAlignment="1">
      <alignment horizontal="left" vertical="center" shrinkToFit="1"/>
    </xf>
    <xf numFmtId="0" fontId="5" fillId="2" borderId="54" xfId="0" applyFont="1" applyFill="1" applyBorder="1" applyAlignment="1">
      <alignment horizontal="left" vertical="center" shrinkToFit="1"/>
    </xf>
    <xf numFmtId="0" fontId="1" fillId="0" borderId="55"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44" xfId="0" applyFont="1" applyBorder="1" applyAlignment="1">
      <alignment horizontal="center" vertical="center"/>
    </xf>
    <xf numFmtId="0" fontId="1" fillId="0" borderId="0" xfId="0" applyFont="1" applyAlignment="1">
      <alignment horizontal="center" vertical="center"/>
    </xf>
    <xf numFmtId="0" fontId="1" fillId="0" borderId="13" xfId="0" applyFont="1" applyBorder="1" applyAlignment="1">
      <alignment horizontal="center" vertical="center"/>
    </xf>
    <xf numFmtId="0" fontId="1" fillId="0" borderId="46" xfId="0" applyFont="1" applyBorder="1" applyAlignment="1">
      <alignment horizontal="center" vertical="center"/>
    </xf>
    <xf numFmtId="0" fontId="1" fillId="0" borderId="7" xfId="0" applyFont="1" applyBorder="1" applyAlignment="1">
      <alignment horizontal="center" vertical="center"/>
    </xf>
    <xf numFmtId="0" fontId="1" fillId="0" borderId="56" xfId="0" applyFont="1" applyBorder="1" applyAlignment="1">
      <alignment horizontal="center" vertical="center"/>
    </xf>
    <xf numFmtId="0" fontId="8" fillId="0" borderId="12" xfId="0" applyFont="1" applyBorder="1" applyAlignment="1">
      <alignment horizontal="center" vertical="center" wrapText="1"/>
    </xf>
    <xf numFmtId="0" fontId="8" fillId="0" borderId="0" xfId="0" applyFont="1" applyAlignment="1">
      <alignment horizontal="center" vertical="center" wrapText="1"/>
    </xf>
    <xf numFmtId="0" fontId="8" fillId="0" borderId="13" xfId="0" applyFont="1" applyBorder="1" applyAlignment="1">
      <alignment horizontal="center" vertical="center" wrapText="1"/>
    </xf>
    <xf numFmtId="0" fontId="8" fillId="0" borderId="12" xfId="0" applyFont="1" applyBorder="1" applyAlignment="1">
      <alignment horizontal="center" vertical="center"/>
    </xf>
    <xf numFmtId="0" fontId="8" fillId="0" borderId="0" xfId="0" applyFont="1" applyAlignment="1">
      <alignment horizontal="center" vertical="center"/>
    </xf>
    <xf numFmtId="0" fontId="8" fillId="0" borderId="13" xfId="0" applyFont="1" applyBorder="1" applyAlignment="1">
      <alignment horizontal="center" vertical="center"/>
    </xf>
    <xf numFmtId="0" fontId="2" fillId="0" borderId="0" xfId="0" applyFont="1" applyAlignment="1">
      <alignment horizontal="center" vertical="center"/>
    </xf>
    <xf numFmtId="0" fontId="3" fillId="0" borderId="18" xfId="0" applyFont="1" applyBorder="1" applyAlignment="1">
      <alignment horizontal="center" vertical="center" textRotation="90"/>
    </xf>
    <xf numFmtId="0" fontId="3" fillId="0" borderId="57" xfId="0" applyFont="1" applyBorder="1" applyAlignment="1">
      <alignment horizontal="center" vertical="center" textRotation="90"/>
    </xf>
    <xf numFmtId="0" fontId="3" fillId="0" borderId="12" xfId="0" applyFont="1" applyBorder="1" applyAlignment="1">
      <alignment horizontal="center" vertical="center" textRotation="90"/>
    </xf>
    <xf numFmtId="0" fontId="3" fillId="0" borderId="45" xfId="0" applyFont="1" applyBorder="1" applyAlignment="1">
      <alignment horizontal="center" vertical="center" textRotation="90"/>
    </xf>
    <xf numFmtId="0" fontId="3" fillId="0" borderId="21" xfId="0" applyFont="1" applyBorder="1" applyAlignment="1">
      <alignment horizontal="center" vertical="center" textRotation="90"/>
    </xf>
    <xf numFmtId="0" fontId="3" fillId="0" borderId="47" xfId="0" applyFont="1" applyBorder="1" applyAlignment="1">
      <alignment horizontal="center" vertical="center" textRotation="90"/>
    </xf>
    <xf numFmtId="0" fontId="3" fillId="0" borderId="58" xfId="0" applyFont="1" applyBorder="1" applyAlignment="1">
      <alignment horizontal="center" vertical="center" textRotation="90"/>
    </xf>
    <xf numFmtId="0" fontId="3" fillId="0" borderId="43" xfId="0" applyFont="1" applyBorder="1" applyAlignment="1">
      <alignment horizontal="center" vertical="center" textRotation="90"/>
    </xf>
    <xf numFmtId="0" fontId="1" fillId="0" borderId="12"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xf>
    <xf numFmtId="0" fontId="11" fillId="0" borderId="13" xfId="0" applyFont="1" applyBorder="1" applyAlignment="1">
      <alignment horizontal="center" vertical="center"/>
    </xf>
    <xf numFmtId="0" fontId="19" fillId="0" borderId="18" xfId="0" applyFont="1" applyBorder="1" applyAlignment="1">
      <alignment horizontal="center" vertical="center" wrapText="1" shrinkToFit="1"/>
    </xf>
    <xf numFmtId="0" fontId="1" fillId="0" borderId="19" xfId="0" applyFont="1" applyBorder="1" applyAlignment="1">
      <alignment horizontal="center" vertical="center" shrinkToFit="1"/>
    </xf>
    <xf numFmtId="0" fontId="1" fillId="0" borderId="20" xfId="0" applyFont="1" applyBorder="1" applyAlignment="1">
      <alignment horizontal="center" vertical="center" shrinkToFit="1"/>
    </xf>
    <xf numFmtId="0" fontId="1" fillId="0" borderId="12" xfId="0" applyFont="1" applyBorder="1" applyAlignment="1">
      <alignment horizontal="center" vertical="center" shrinkToFit="1"/>
    </xf>
    <xf numFmtId="0" fontId="1" fillId="0" borderId="0" xfId="0" applyFont="1" applyAlignment="1">
      <alignment horizontal="center" vertical="center" shrinkToFit="1"/>
    </xf>
    <xf numFmtId="0" fontId="1" fillId="0" borderId="13"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7" xfId="0" applyFont="1" applyBorder="1" applyAlignment="1">
      <alignment horizontal="center" vertical="center" shrinkToFit="1"/>
    </xf>
    <xf numFmtId="0" fontId="1" fillId="0" borderId="56" xfId="0" applyFont="1" applyBorder="1" applyAlignment="1">
      <alignment horizontal="center" vertical="center" shrinkToFi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32" fillId="0" borderId="1" xfId="0" applyFont="1" applyBorder="1" applyAlignment="1" applyProtection="1">
      <alignment horizontal="center" vertical="center"/>
      <protection locked="0"/>
    </xf>
    <xf numFmtId="0" fontId="2" fillId="2" borderId="26"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65"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32" fillId="0" borderId="3" xfId="0" applyFont="1" applyBorder="1" applyAlignment="1">
      <alignment horizontal="left" vertical="center"/>
    </xf>
    <xf numFmtId="0" fontId="32" fillId="0" borderId="11" xfId="0" applyFont="1" applyBorder="1" applyAlignment="1">
      <alignment horizontal="left" vertical="center"/>
    </xf>
    <xf numFmtId="0" fontId="1" fillId="0" borderId="2"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11" xfId="0" applyFont="1" applyBorder="1" applyAlignment="1">
      <alignment horizontal="center" vertical="center" shrinkToFit="1"/>
    </xf>
    <xf numFmtId="0" fontId="21" fillId="0" borderId="9" xfId="0" applyFont="1" applyBorder="1" applyAlignment="1">
      <alignment horizontal="center" vertical="center"/>
    </xf>
    <xf numFmtId="0" fontId="21" fillId="0" borderId="67" xfId="0" applyFont="1" applyBorder="1" applyAlignment="1">
      <alignment horizontal="center" vertical="center"/>
    </xf>
    <xf numFmtId="0" fontId="41" fillId="0" borderId="4" xfId="0" applyFont="1" applyBorder="1" applyAlignment="1" applyProtection="1">
      <alignment horizontal="center" vertical="center" shrinkToFit="1"/>
      <protection locked="0"/>
    </xf>
    <xf numFmtId="0" fontId="41" fillId="0" borderId="5" xfId="0" applyFont="1" applyBorder="1" applyAlignment="1" applyProtection="1">
      <alignment horizontal="center" vertical="center" shrinkToFit="1"/>
      <protection locked="0"/>
    </xf>
    <xf numFmtId="0" fontId="41" fillId="0" borderId="43" xfId="0" applyFont="1" applyBorder="1" applyAlignment="1" applyProtection="1">
      <alignment horizontal="center" vertical="center" shrinkToFit="1"/>
      <protection locked="0"/>
    </xf>
    <xf numFmtId="0" fontId="41" fillId="0" borderId="46" xfId="0" applyFont="1" applyBorder="1" applyAlignment="1" applyProtection="1">
      <alignment horizontal="center" vertical="center" shrinkToFit="1"/>
      <protection locked="0"/>
    </xf>
    <xf numFmtId="0" fontId="41" fillId="0" borderId="7" xfId="0" applyFont="1" applyBorder="1" applyAlignment="1" applyProtection="1">
      <alignment horizontal="center" vertical="center" shrinkToFit="1"/>
      <protection locked="0"/>
    </xf>
    <xf numFmtId="0" fontId="41" fillId="0" borderId="47" xfId="0" applyFont="1" applyBorder="1" applyAlignment="1" applyProtection="1">
      <alignment horizontal="center" vertical="center" shrinkToFit="1"/>
      <protection locked="0"/>
    </xf>
    <xf numFmtId="0" fontId="2" fillId="2" borderId="69" xfId="0" applyFont="1" applyFill="1" applyBorder="1" applyAlignment="1">
      <alignment horizontal="center" vertical="center" shrinkToFit="1"/>
    </xf>
    <xf numFmtId="0" fontId="2" fillId="2" borderId="70" xfId="0" applyFont="1" applyFill="1" applyBorder="1" applyAlignment="1">
      <alignment horizontal="center" vertical="center" shrinkToFit="1"/>
    </xf>
    <xf numFmtId="0" fontId="42" fillId="0" borderId="12" xfId="0" applyFont="1" applyBorder="1" applyAlignment="1">
      <alignment horizontal="center" vertical="center" shrinkToFit="1"/>
    </xf>
    <xf numFmtId="0" fontId="42" fillId="0" borderId="0" xfId="0" applyFont="1" applyAlignment="1">
      <alignment horizontal="center" vertical="center" shrinkToFit="1"/>
    </xf>
    <xf numFmtId="0" fontId="42" fillId="0" borderId="13" xfId="0" applyFont="1" applyBorder="1" applyAlignment="1">
      <alignment horizontal="center" vertical="center" shrinkToFit="1"/>
    </xf>
    <xf numFmtId="0" fontId="2" fillId="2" borderId="59" xfId="0" applyFont="1" applyFill="1" applyBorder="1" applyAlignment="1">
      <alignment horizontal="center" vertical="center" shrinkToFit="1"/>
    </xf>
    <xf numFmtId="0" fontId="2" fillId="2" borderId="60" xfId="0" applyFont="1" applyFill="1" applyBorder="1" applyAlignment="1">
      <alignment horizontal="center" vertical="center" shrinkToFit="1"/>
    </xf>
    <xf numFmtId="0" fontId="2" fillId="2" borderId="71" xfId="0" applyFont="1" applyFill="1" applyBorder="1" applyAlignment="1">
      <alignment horizontal="center" vertical="center" wrapText="1"/>
    </xf>
    <xf numFmtId="0" fontId="2" fillId="2" borderId="72" xfId="0" applyFont="1" applyFill="1" applyBorder="1" applyAlignment="1">
      <alignment horizontal="center" vertical="center" wrapText="1"/>
    </xf>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63" xfId="0" applyFont="1" applyFill="1" applyBorder="1" applyAlignment="1">
      <alignment horizontal="center" vertical="center"/>
    </xf>
    <xf numFmtId="0" fontId="1" fillId="0" borderId="0" xfId="0" applyFont="1" applyAlignment="1">
      <alignment horizontal="left" vertical="center" shrinkToFit="1"/>
    </xf>
    <xf numFmtId="0" fontId="1" fillId="0" borderId="13" xfId="0" applyFont="1" applyBorder="1" applyAlignment="1">
      <alignment horizontal="left" vertical="center" shrinkToFit="1"/>
    </xf>
    <xf numFmtId="0" fontId="1" fillId="4" borderId="31" xfId="0" applyFont="1" applyFill="1" applyBorder="1" applyAlignment="1">
      <alignment horizontal="center" vertical="center"/>
    </xf>
    <xf numFmtId="0" fontId="1" fillId="4" borderId="68" xfId="0" applyFont="1" applyFill="1" applyBorder="1" applyAlignment="1">
      <alignment horizontal="center" vertical="center"/>
    </xf>
    <xf numFmtId="0" fontId="32" fillId="0" borderId="2" xfId="0" applyFont="1" applyBorder="1" applyAlignment="1" applyProtection="1">
      <alignment horizontal="center" vertical="center" shrinkToFit="1"/>
      <protection locked="0"/>
    </xf>
    <xf numFmtId="0" fontId="32" fillId="0" borderId="3" xfId="0" applyFont="1" applyBorder="1" applyAlignment="1" applyProtection="1">
      <alignment horizontal="center" vertical="center" shrinkToFit="1"/>
      <protection locked="0"/>
    </xf>
    <xf numFmtId="0" fontId="32" fillId="0" borderId="6" xfId="0" applyFont="1" applyBorder="1" applyAlignment="1" applyProtection="1">
      <alignment horizontal="center" vertical="center" shrinkToFit="1"/>
      <protection locked="0"/>
    </xf>
    <xf numFmtId="0" fontId="32" fillId="0" borderId="52" xfId="0" applyFont="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23" xfId="0" applyFont="1" applyBorder="1" applyAlignment="1" applyProtection="1">
      <alignment horizontal="center" vertical="center"/>
      <protection locked="0"/>
    </xf>
    <xf numFmtId="0" fontId="1" fillId="0" borderId="23" xfId="0" applyFont="1" applyBorder="1" applyAlignment="1">
      <alignment horizontal="center" vertical="center"/>
    </xf>
    <xf numFmtId="0" fontId="1" fillId="0" borderId="1" xfId="0" applyFont="1" applyBorder="1" applyAlignment="1">
      <alignment horizontal="center" vertical="center"/>
    </xf>
    <xf numFmtId="0" fontId="5" fillId="0" borderId="0" xfId="0" applyFont="1" applyAlignment="1">
      <alignment horizontal="left" vertical="center" shrinkToFit="1"/>
    </xf>
    <xf numFmtId="0" fontId="17" fillId="3" borderId="0" xfId="0" applyFont="1" applyFill="1" applyAlignment="1">
      <alignment horizontal="center" vertical="center"/>
    </xf>
    <xf numFmtId="0" fontId="16" fillId="0" borderId="0" xfId="0" applyFont="1" applyAlignment="1">
      <alignment horizontal="center" vertical="center" wrapText="1"/>
    </xf>
    <xf numFmtId="0" fontId="16" fillId="0" borderId="0" xfId="0" applyFont="1" applyAlignment="1">
      <alignment horizontal="center" vertical="center"/>
    </xf>
    <xf numFmtId="0" fontId="27" fillId="4" borderId="73" xfId="0" applyFont="1" applyFill="1" applyBorder="1" applyAlignment="1">
      <alignment horizontal="center" vertical="center"/>
    </xf>
    <xf numFmtId="0" fontId="27" fillId="4" borderId="74" xfId="0" applyFont="1" applyFill="1" applyBorder="1" applyAlignment="1">
      <alignment horizontal="center" vertical="center"/>
    </xf>
    <xf numFmtId="0" fontId="43"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center" vertical="center"/>
    </xf>
    <xf numFmtId="0" fontId="44" fillId="0" borderId="0" xfId="0" applyFont="1" applyAlignment="1">
      <alignment vertical="center"/>
    </xf>
    <xf numFmtId="0" fontId="44" fillId="0" borderId="0" xfId="0" applyFont="1" applyAlignment="1">
      <alignment horizontal="center" vertical="center"/>
    </xf>
    <xf numFmtId="0" fontId="45" fillId="0" borderId="0" xfId="0" applyFont="1" applyAlignment="1">
      <alignment horizontal="center" vertical="center" shrinkToFit="1"/>
    </xf>
    <xf numFmtId="0" fontId="43" fillId="0" borderId="0" xfId="0" applyFont="1" applyAlignment="1">
      <alignment vertical="center" shrinkToFit="1"/>
    </xf>
    <xf numFmtId="0" fontId="44" fillId="0" borderId="0" xfId="0" applyFont="1" applyAlignment="1">
      <alignment vertical="center" shrinkToFit="1"/>
    </xf>
    <xf numFmtId="0" fontId="44" fillId="0" borderId="0" xfId="0" applyFont="1" applyAlignment="1">
      <alignment horizontal="center" vertical="center"/>
    </xf>
    <xf numFmtId="0" fontId="43" fillId="0" borderId="0" xfId="0" applyFont="1" applyAlignment="1">
      <alignment horizontal="center" vertical="center" shrinkToFit="1"/>
    </xf>
    <xf numFmtId="0" fontId="44" fillId="0" borderId="0" xfId="0" applyFont="1" applyAlignment="1">
      <alignment horizontal="center" vertical="center" shrinkToFit="1"/>
    </xf>
    <xf numFmtId="0" fontId="44" fillId="0" borderId="0" xfId="0" applyFont="1" applyAlignment="1">
      <alignment horizontal="left"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jpeg"/><Relationship Id="rId3" Type="http://schemas.openxmlformats.org/officeDocument/2006/relationships/image" Target="../media/image13.jpeg"/><Relationship Id="rId7" Type="http://schemas.openxmlformats.org/officeDocument/2006/relationships/image" Target="../media/image17.png"/><Relationship Id="rId12" Type="http://schemas.openxmlformats.org/officeDocument/2006/relationships/image" Target="../media/image22.emf"/><Relationship Id="rId17" Type="http://schemas.openxmlformats.org/officeDocument/2006/relationships/image" Target="../media/image27.png"/><Relationship Id="rId2" Type="http://schemas.openxmlformats.org/officeDocument/2006/relationships/image" Target="../media/image12.jpeg"/><Relationship Id="rId16" Type="http://schemas.openxmlformats.org/officeDocument/2006/relationships/image" Target="../media/image26.pn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emf"/><Relationship Id="rId5" Type="http://schemas.openxmlformats.org/officeDocument/2006/relationships/image" Target="../media/image15.jpeg"/><Relationship Id="rId15" Type="http://schemas.openxmlformats.org/officeDocument/2006/relationships/image" Target="../media/image25.png"/><Relationship Id="rId10" Type="http://schemas.openxmlformats.org/officeDocument/2006/relationships/image" Target="../media/image20.jpeg"/><Relationship Id="rId4" Type="http://schemas.openxmlformats.org/officeDocument/2006/relationships/image" Target="../media/image14.jpeg"/><Relationship Id="rId9" Type="http://schemas.openxmlformats.org/officeDocument/2006/relationships/image" Target="../media/image19.png"/><Relationship Id="rId14" Type="http://schemas.openxmlformats.org/officeDocument/2006/relationships/image" Target="../media/image24.wmf"/></Relationships>
</file>

<file path=xl/drawings/_rels/drawing3.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 Id="rId5" Type="http://schemas.openxmlformats.org/officeDocument/2006/relationships/image" Target="../media/image33.png"/><Relationship Id="rId4"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xdr:from>
      <xdr:col>0</xdr:col>
      <xdr:colOff>504825</xdr:colOff>
      <xdr:row>20</xdr:row>
      <xdr:rowOff>85725</xdr:rowOff>
    </xdr:from>
    <xdr:to>
      <xdr:col>6</xdr:col>
      <xdr:colOff>733425</xdr:colOff>
      <xdr:row>28</xdr:row>
      <xdr:rowOff>171450</xdr:rowOff>
    </xdr:to>
    <xdr:sp macro="" textlink="">
      <xdr:nvSpPr>
        <xdr:cNvPr id="2096" name="Text Box 48">
          <a:extLst>
            <a:ext uri="{FF2B5EF4-FFF2-40B4-BE49-F238E27FC236}">
              <a16:creationId xmlns:a16="http://schemas.microsoft.com/office/drawing/2014/main" xmlns="" id="{EE32DEEC-FAA5-7AF4-A757-07146EF381D5}"/>
            </a:ext>
          </a:extLst>
        </xdr:cNvPr>
        <xdr:cNvSpPr txBox="1">
          <a:spLocks noChangeArrowheads="1"/>
        </xdr:cNvSpPr>
      </xdr:nvSpPr>
      <xdr:spPr bwMode="auto">
        <a:xfrm>
          <a:off x="504825" y="53663850"/>
          <a:ext cx="5715000" cy="1685925"/>
        </a:xfrm>
        <a:prstGeom prst="rect">
          <a:avLst/>
        </a:prstGeom>
        <a:solidFill>
          <a:srgbClr val="FFFFFF"/>
        </a:solidFill>
        <a:ln w="9525" algn="ctr">
          <a:solidFill>
            <a:srgbClr val="000000"/>
          </a:solidFill>
          <a:miter lim="800000"/>
          <a:headEnd/>
          <a:tailEnd/>
        </a:ln>
        <a:effectLst>
          <a:outerShdw dist="107763" dir="2700000" algn="ctr" rotWithShape="0">
            <a:srgbClr val="808080">
              <a:alpha val="50000"/>
            </a:srgbClr>
          </a:outerShdw>
        </a:effectLst>
      </xdr:spPr>
      <xdr:txBody>
        <a:bodyPr vertOverflow="clip" wrap="square" lIns="54864" tIns="45720" rIns="54864" bIns="45720" anchor="ctr" upright="1"/>
        <a:lstStyle/>
        <a:p>
          <a:pPr algn="ctr" rtl="1">
            <a:defRPr sz="1000"/>
          </a:pPr>
          <a:r>
            <a:rPr lang="fr-FR" sz="2600" b="1" i="0" strike="noStrike">
              <a:solidFill>
                <a:srgbClr val="000000"/>
              </a:solidFill>
              <a:latin typeface="Times New Roman"/>
              <a:cs typeface="Times New Roman"/>
            </a:rPr>
            <a:t>DOSSIER DE PERMIS DE CONSTRUIRE</a:t>
          </a:r>
        </a:p>
        <a:p>
          <a:pPr algn="ctr" rtl="1">
            <a:defRPr sz="1000"/>
          </a:pPr>
          <a:r>
            <a:rPr lang="fr-FR" sz="2600" b="1" i="0" strike="noStrike">
              <a:solidFill>
                <a:srgbClr val="000000"/>
              </a:solidFill>
              <a:latin typeface="Times New Roman"/>
              <a:cs typeface="Times New Roman"/>
            </a:rPr>
            <a:t>DOSSIER TECHNIQUE</a:t>
          </a:r>
        </a:p>
      </xdr:txBody>
    </xdr:sp>
    <xdr:clientData/>
  </xdr:twoCellAnchor>
  <xdr:twoCellAnchor editAs="oneCell">
    <xdr:from>
      <xdr:col>0</xdr:col>
      <xdr:colOff>38100</xdr:colOff>
      <xdr:row>351</xdr:row>
      <xdr:rowOff>0</xdr:rowOff>
    </xdr:from>
    <xdr:to>
      <xdr:col>7</xdr:col>
      <xdr:colOff>304800</xdr:colOff>
      <xdr:row>396</xdr:row>
      <xdr:rowOff>142875</xdr:rowOff>
    </xdr:to>
    <xdr:pic>
      <xdr:nvPicPr>
        <xdr:cNvPr id="36999" name="Picture 54">
          <a:extLst>
            <a:ext uri="{FF2B5EF4-FFF2-40B4-BE49-F238E27FC236}">
              <a16:creationId xmlns:a16="http://schemas.microsoft.com/office/drawing/2014/main" xmlns="" id="{D022CF6A-06A7-11DC-7748-460D5A136A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00" y="70351650"/>
          <a:ext cx="6667500" cy="914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19050</xdr:colOff>
      <xdr:row>401</xdr:row>
      <xdr:rowOff>0</xdr:rowOff>
    </xdr:from>
    <xdr:to>
      <xdr:col>7</xdr:col>
      <xdr:colOff>323850</xdr:colOff>
      <xdr:row>445</xdr:row>
      <xdr:rowOff>190500</xdr:rowOff>
    </xdr:to>
    <xdr:pic>
      <xdr:nvPicPr>
        <xdr:cNvPr id="37000" name="Picture 55">
          <a:extLst>
            <a:ext uri="{FF2B5EF4-FFF2-40B4-BE49-F238E27FC236}">
              <a16:creationId xmlns:a16="http://schemas.microsoft.com/office/drawing/2014/main" xmlns="" id="{C043C0B8-3D52-4265-62BC-BFECF4729B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050" y="80362425"/>
          <a:ext cx="6705600" cy="8991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885825</xdr:colOff>
      <xdr:row>407</xdr:row>
      <xdr:rowOff>66675</xdr:rowOff>
    </xdr:from>
    <xdr:to>
      <xdr:col>6</xdr:col>
      <xdr:colOff>457200</xdr:colOff>
      <xdr:row>407</xdr:row>
      <xdr:rowOff>190500</xdr:rowOff>
    </xdr:to>
    <xdr:sp macro="" textlink="">
      <xdr:nvSpPr>
        <xdr:cNvPr id="37001" name="Rectangle 56">
          <a:extLst>
            <a:ext uri="{FF2B5EF4-FFF2-40B4-BE49-F238E27FC236}">
              <a16:creationId xmlns:a16="http://schemas.microsoft.com/office/drawing/2014/main" xmlns="" id="{225EF59E-F929-E3A4-7CC6-0B07199A124E}"/>
            </a:ext>
          </a:extLst>
        </xdr:cNvPr>
        <xdr:cNvSpPr>
          <a:spLocks noChangeArrowheads="1"/>
        </xdr:cNvSpPr>
      </xdr:nvSpPr>
      <xdr:spPr bwMode="auto">
        <a:xfrm>
          <a:off x="5457825" y="81629250"/>
          <a:ext cx="485775" cy="123825"/>
        </a:xfrm>
        <a:prstGeom prst="rect">
          <a:avLst/>
        </a:prstGeom>
        <a:solidFill>
          <a:srgbClr val="C0C0C0"/>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0</xdr:col>
      <xdr:colOff>19050</xdr:colOff>
      <xdr:row>451</xdr:row>
      <xdr:rowOff>0</xdr:rowOff>
    </xdr:from>
    <xdr:to>
      <xdr:col>7</xdr:col>
      <xdr:colOff>342900</xdr:colOff>
      <xdr:row>496</xdr:row>
      <xdr:rowOff>133350</xdr:rowOff>
    </xdr:to>
    <xdr:pic>
      <xdr:nvPicPr>
        <xdr:cNvPr id="37002" name="Picture 57">
          <a:extLst>
            <a:ext uri="{FF2B5EF4-FFF2-40B4-BE49-F238E27FC236}">
              <a16:creationId xmlns:a16="http://schemas.microsoft.com/office/drawing/2014/main" xmlns="" id="{ECF21F66-55B2-5827-DC2E-946211ED66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9050" y="90373200"/>
          <a:ext cx="6724650" cy="9134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142875</xdr:colOff>
      <xdr:row>467</xdr:row>
      <xdr:rowOff>133350</xdr:rowOff>
    </xdr:from>
    <xdr:to>
      <xdr:col>4</xdr:col>
      <xdr:colOff>476250</xdr:colOff>
      <xdr:row>469</xdr:row>
      <xdr:rowOff>9525</xdr:rowOff>
    </xdr:to>
    <xdr:sp macro="" textlink="">
      <xdr:nvSpPr>
        <xdr:cNvPr id="2106" name="Text Box 58">
          <a:extLst>
            <a:ext uri="{FF2B5EF4-FFF2-40B4-BE49-F238E27FC236}">
              <a16:creationId xmlns:a16="http://schemas.microsoft.com/office/drawing/2014/main" xmlns="" id="{FD40979A-0696-A5F0-189A-64EADC0162C9}"/>
            </a:ext>
          </a:extLst>
        </xdr:cNvPr>
        <xdr:cNvSpPr txBox="1">
          <a:spLocks noChangeArrowheads="1"/>
        </xdr:cNvSpPr>
      </xdr:nvSpPr>
      <xdr:spPr bwMode="auto">
        <a:xfrm>
          <a:off x="2886075" y="142998825"/>
          <a:ext cx="1247775" cy="276225"/>
        </a:xfrm>
        <a:prstGeom prst="rect">
          <a:avLst/>
        </a:prstGeom>
        <a:noFill/>
        <a:ln w="9525" algn="ctr">
          <a:noFill/>
          <a:miter lim="800000"/>
          <a:headEnd/>
          <a:tailEnd/>
        </a:ln>
        <a:effectLst/>
      </xdr:spPr>
      <xdr:txBody>
        <a:bodyPr vertOverflow="clip" wrap="square" lIns="27432" tIns="22860" rIns="0" bIns="0" anchor="t" upright="1"/>
        <a:lstStyle/>
        <a:p>
          <a:pPr algn="l" rtl="1">
            <a:defRPr sz="1000"/>
          </a:pPr>
          <a:r>
            <a:rPr lang="fr-FR" sz="1000" b="1" i="0" strike="noStrike">
              <a:solidFill>
                <a:srgbClr val="000000"/>
              </a:solidFill>
              <a:latin typeface="Arial"/>
              <a:cs typeface="Arial"/>
            </a:rPr>
            <a:t>Précadre ALU</a:t>
          </a:r>
        </a:p>
      </xdr:txBody>
    </xdr:sp>
    <xdr:clientData/>
  </xdr:twoCellAnchor>
  <xdr:twoCellAnchor>
    <xdr:from>
      <xdr:col>4</xdr:col>
      <xdr:colOff>142875</xdr:colOff>
      <xdr:row>467</xdr:row>
      <xdr:rowOff>57150</xdr:rowOff>
    </xdr:from>
    <xdr:to>
      <xdr:col>4</xdr:col>
      <xdr:colOff>904875</xdr:colOff>
      <xdr:row>468</xdr:row>
      <xdr:rowOff>19050</xdr:rowOff>
    </xdr:to>
    <xdr:sp macro="" textlink="">
      <xdr:nvSpPr>
        <xdr:cNvPr id="37004" name="Line 59">
          <a:extLst>
            <a:ext uri="{FF2B5EF4-FFF2-40B4-BE49-F238E27FC236}">
              <a16:creationId xmlns:a16="http://schemas.microsoft.com/office/drawing/2014/main" xmlns="" id="{D96526B8-C3C2-B2DC-1548-5FF873316117}"/>
            </a:ext>
          </a:extLst>
        </xdr:cNvPr>
        <xdr:cNvSpPr>
          <a:spLocks noChangeShapeType="1"/>
        </xdr:cNvSpPr>
      </xdr:nvSpPr>
      <xdr:spPr bwMode="auto">
        <a:xfrm flipV="1">
          <a:off x="3800475" y="93630750"/>
          <a:ext cx="76200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lientData/>
  </xdr:twoCellAnchor>
  <xdr:twoCellAnchor editAs="oneCell">
    <xdr:from>
      <xdr:col>0</xdr:col>
      <xdr:colOff>19050</xdr:colOff>
      <xdr:row>100</xdr:row>
      <xdr:rowOff>57150</xdr:rowOff>
    </xdr:from>
    <xdr:to>
      <xdr:col>7</xdr:col>
      <xdr:colOff>152400</xdr:colOff>
      <xdr:row>146</xdr:row>
      <xdr:rowOff>28575</xdr:rowOff>
    </xdr:to>
    <xdr:pic>
      <xdr:nvPicPr>
        <xdr:cNvPr id="37005" name="Picture 60">
          <a:extLst>
            <a:ext uri="{FF2B5EF4-FFF2-40B4-BE49-F238E27FC236}">
              <a16:creationId xmlns:a16="http://schemas.microsoft.com/office/drawing/2014/main" xmlns="" id="{D92C7237-A61C-D4D9-4087-6C8EFED040E4}"/>
            </a:ext>
          </a:extLst>
        </xdr:cNvPr>
        <xdr:cNvPicPr>
          <a:picLocks noChangeAspect="1" noChangeArrowheads="1"/>
        </xdr:cNvPicPr>
      </xdr:nvPicPr>
      <xdr:blipFill>
        <a:blip xmlns:r="http://schemas.openxmlformats.org/officeDocument/2006/relationships" r:embed="rId4" cstate="print">
          <a:lum bright="-6000" contrast="24000"/>
          <a:extLst>
            <a:ext uri="{28A0092B-C50C-407E-A947-70E740481C1C}">
              <a14:useLocalDpi xmlns:a14="http://schemas.microsoft.com/office/drawing/2010/main" xmlns="" val="0"/>
            </a:ext>
          </a:extLst>
        </a:blip>
        <a:srcRect/>
        <a:stretch>
          <a:fillRect/>
        </a:stretch>
      </xdr:blipFill>
      <xdr:spPr bwMode="auto">
        <a:xfrm>
          <a:off x="19050" y="20154900"/>
          <a:ext cx="6534150" cy="9172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228600</xdr:colOff>
      <xdr:row>50</xdr:row>
      <xdr:rowOff>76200</xdr:rowOff>
    </xdr:from>
    <xdr:to>
      <xdr:col>7</xdr:col>
      <xdr:colOff>247650</xdr:colOff>
      <xdr:row>96</xdr:row>
      <xdr:rowOff>152400</xdr:rowOff>
    </xdr:to>
    <xdr:pic>
      <xdr:nvPicPr>
        <xdr:cNvPr id="37006" name="Picture 61">
          <a:extLst>
            <a:ext uri="{FF2B5EF4-FFF2-40B4-BE49-F238E27FC236}">
              <a16:creationId xmlns:a16="http://schemas.microsoft.com/office/drawing/2014/main" xmlns="" id="{1D47C0DD-FB13-290B-7B25-158A74ADFCC1}"/>
            </a:ext>
          </a:extLst>
        </xdr:cNvPr>
        <xdr:cNvPicPr>
          <a:picLocks noChangeAspect="1" noChangeArrowheads="1"/>
        </xdr:cNvPicPr>
      </xdr:nvPicPr>
      <xdr:blipFill>
        <a:blip xmlns:r="http://schemas.openxmlformats.org/officeDocument/2006/relationships" r:embed="rId5" cstate="print">
          <a:lum bright="-6000" contrast="30000"/>
          <a:extLst>
            <a:ext uri="{28A0092B-C50C-407E-A947-70E740481C1C}">
              <a14:useLocalDpi xmlns:a14="http://schemas.microsoft.com/office/drawing/2010/main" xmlns="" val="0"/>
            </a:ext>
          </a:extLst>
        </a:blip>
        <a:srcRect/>
        <a:stretch>
          <a:fillRect/>
        </a:stretch>
      </xdr:blipFill>
      <xdr:spPr bwMode="auto">
        <a:xfrm rot="10800000">
          <a:off x="228600" y="10163175"/>
          <a:ext cx="6419850" cy="9277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190500</xdr:colOff>
      <xdr:row>60</xdr:row>
      <xdr:rowOff>19050</xdr:rowOff>
    </xdr:from>
    <xdr:to>
      <xdr:col>1</xdr:col>
      <xdr:colOff>104775</xdr:colOff>
      <xdr:row>67</xdr:row>
      <xdr:rowOff>142875</xdr:rowOff>
    </xdr:to>
    <xdr:sp macro="" textlink="">
      <xdr:nvSpPr>
        <xdr:cNvPr id="37007" name="Rectangle 62">
          <a:extLst>
            <a:ext uri="{FF2B5EF4-FFF2-40B4-BE49-F238E27FC236}">
              <a16:creationId xmlns:a16="http://schemas.microsoft.com/office/drawing/2014/main" xmlns="" id="{74B323B5-C4D1-2695-4496-7D9DBFB0B38F}"/>
            </a:ext>
          </a:extLst>
        </xdr:cNvPr>
        <xdr:cNvSpPr>
          <a:spLocks noChangeArrowheads="1"/>
        </xdr:cNvSpPr>
      </xdr:nvSpPr>
      <xdr:spPr bwMode="auto">
        <a:xfrm>
          <a:off x="190500" y="12106275"/>
          <a:ext cx="828675" cy="1524000"/>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0</xdr:col>
      <xdr:colOff>0</xdr:colOff>
      <xdr:row>151</xdr:row>
      <xdr:rowOff>0</xdr:rowOff>
    </xdr:from>
    <xdr:to>
      <xdr:col>7</xdr:col>
      <xdr:colOff>257175</xdr:colOff>
      <xdr:row>196</xdr:row>
      <xdr:rowOff>85725</xdr:rowOff>
    </xdr:to>
    <xdr:pic>
      <xdr:nvPicPr>
        <xdr:cNvPr id="37008" name="Picture 63">
          <a:extLst>
            <a:ext uri="{FF2B5EF4-FFF2-40B4-BE49-F238E27FC236}">
              <a16:creationId xmlns:a16="http://schemas.microsoft.com/office/drawing/2014/main" xmlns="" id="{CA47B473-5B60-85BC-BE34-2186B7C80304}"/>
            </a:ext>
          </a:extLst>
        </xdr:cNvPr>
        <xdr:cNvPicPr>
          <a:picLocks noChangeAspect="1" noChangeArrowheads="1"/>
        </xdr:cNvPicPr>
      </xdr:nvPicPr>
      <xdr:blipFill>
        <a:blip xmlns:r="http://schemas.openxmlformats.org/officeDocument/2006/relationships" r:embed="rId6" cstate="print">
          <a:lum bright="-6000" contrast="30000"/>
          <a:extLst>
            <a:ext uri="{28A0092B-C50C-407E-A947-70E740481C1C}">
              <a14:useLocalDpi xmlns:a14="http://schemas.microsoft.com/office/drawing/2010/main" xmlns="" val="0"/>
            </a:ext>
          </a:extLst>
        </a:blip>
        <a:srcRect/>
        <a:stretch>
          <a:fillRect/>
        </a:stretch>
      </xdr:blipFill>
      <xdr:spPr bwMode="auto">
        <a:xfrm>
          <a:off x="0" y="30308550"/>
          <a:ext cx="6657975" cy="9086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504825</xdr:colOff>
      <xdr:row>178</xdr:row>
      <xdr:rowOff>142875</xdr:rowOff>
    </xdr:from>
    <xdr:to>
      <xdr:col>7</xdr:col>
      <xdr:colOff>152400</xdr:colOff>
      <xdr:row>188</xdr:row>
      <xdr:rowOff>152400</xdr:rowOff>
    </xdr:to>
    <xdr:sp macro="" textlink="">
      <xdr:nvSpPr>
        <xdr:cNvPr id="37009" name="Rectangle 64">
          <a:extLst>
            <a:ext uri="{FF2B5EF4-FFF2-40B4-BE49-F238E27FC236}">
              <a16:creationId xmlns:a16="http://schemas.microsoft.com/office/drawing/2014/main" xmlns="" id="{1FDC53B9-7A22-890F-0954-C2D56DE0B8A3}"/>
            </a:ext>
          </a:extLst>
        </xdr:cNvPr>
        <xdr:cNvSpPr>
          <a:spLocks noChangeArrowheads="1"/>
        </xdr:cNvSpPr>
      </xdr:nvSpPr>
      <xdr:spPr bwMode="auto">
        <a:xfrm>
          <a:off x="5991225" y="35852100"/>
          <a:ext cx="561975" cy="20097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390525</xdr:colOff>
      <xdr:row>193</xdr:row>
      <xdr:rowOff>85725</xdr:rowOff>
    </xdr:from>
    <xdr:to>
      <xdr:col>5</xdr:col>
      <xdr:colOff>123825</xdr:colOff>
      <xdr:row>197</xdr:row>
      <xdr:rowOff>19050</xdr:rowOff>
    </xdr:to>
    <xdr:sp macro="" textlink="">
      <xdr:nvSpPr>
        <xdr:cNvPr id="37010" name="Rectangle 65">
          <a:extLst>
            <a:ext uri="{FF2B5EF4-FFF2-40B4-BE49-F238E27FC236}">
              <a16:creationId xmlns:a16="http://schemas.microsoft.com/office/drawing/2014/main" xmlns="" id="{5873867A-FC9A-2373-2685-1EF61D570699}"/>
            </a:ext>
          </a:extLst>
        </xdr:cNvPr>
        <xdr:cNvSpPr>
          <a:spLocks noChangeArrowheads="1"/>
        </xdr:cNvSpPr>
      </xdr:nvSpPr>
      <xdr:spPr bwMode="auto">
        <a:xfrm>
          <a:off x="3133725" y="38795325"/>
          <a:ext cx="1562100" cy="73342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419100</xdr:colOff>
      <xdr:row>195</xdr:row>
      <xdr:rowOff>142875</xdr:rowOff>
    </xdr:from>
    <xdr:to>
      <xdr:col>5</xdr:col>
      <xdr:colOff>771525</xdr:colOff>
      <xdr:row>195</xdr:row>
      <xdr:rowOff>142875</xdr:rowOff>
    </xdr:to>
    <xdr:sp macro="" textlink="">
      <xdr:nvSpPr>
        <xdr:cNvPr id="37011" name="Line 66">
          <a:extLst>
            <a:ext uri="{FF2B5EF4-FFF2-40B4-BE49-F238E27FC236}">
              <a16:creationId xmlns:a16="http://schemas.microsoft.com/office/drawing/2014/main" xmlns="" id="{8693F77B-B42F-6F70-5E03-9115581B5452}"/>
            </a:ext>
          </a:extLst>
        </xdr:cNvPr>
        <xdr:cNvSpPr>
          <a:spLocks noChangeShapeType="1"/>
        </xdr:cNvSpPr>
      </xdr:nvSpPr>
      <xdr:spPr bwMode="auto">
        <a:xfrm>
          <a:off x="3162300" y="39252525"/>
          <a:ext cx="2181225"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3</xdr:col>
      <xdr:colOff>114300</xdr:colOff>
      <xdr:row>168</xdr:row>
      <xdr:rowOff>133350</xdr:rowOff>
    </xdr:from>
    <xdr:to>
      <xdr:col>5</xdr:col>
      <xdr:colOff>809625</xdr:colOff>
      <xdr:row>170</xdr:row>
      <xdr:rowOff>180975</xdr:rowOff>
    </xdr:to>
    <xdr:sp macro="" textlink="">
      <xdr:nvSpPr>
        <xdr:cNvPr id="37012" name="Rectangle 67">
          <a:extLst>
            <a:ext uri="{FF2B5EF4-FFF2-40B4-BE49-F238E27FC236}">
              <a16:creationId xmlns:a16="http://schemas.microsoft.com/office/drawing/2014/main" xmlns="" id="{77EDA006-B83B-662F-C69E-1A53F4EF48ED}"/>
            </a:ext>
          </a:extLst>
        </xdr:cNvPr>
        <xdr:cNvSpPr>
          <a:spLocks noChangeArrowheads="1"/>
        </xdr:cNvSpPr>
      </xdr:nvSpPr>
      <xdr:spPr bwMode="auto">
        <a:xfrm>
          <a:off x="2857500" y="33842325"/>
          <a:ext cx="2524125" cy="4476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142875</xdr:colOff>
      <xdr:row>170</xdr:row>
      <xdr:rowOff>104775</xdr:rowOff>
    </xdr:from>
    <xdr:to>
      <xdr:col>5</xdr:col>
      <xdr:colOff>800100</xdr:colOff>
      <xdr:row>170</xdr:row>
      <xdr:rowOff>104775</xdr:rowOff>
    </xdr:to>
    <xdr:sp macro="" textlink="">
      <xdr:nvSpPr>
        <xdr:cNvPr id="37013" name="Line 68">
          <a:extLst>
            <a:ext uri="{FF2B5EF4-FFF2-40B4-BE49-F238E27FC236}">
              <a16:creationId xmlns:a16="http://schemas.microsoft.com/office/drawing/2014/main" xmlns="" id="{44111359-5DBF-D33C-4946-318402BE8FB8}"/>
            </a:ext>
          </a:extLst>
        </xdr:cNvPr>
        <xdr:cNvSpPr>
          <a:spLocks noChangeShapeType="1"/>
        </xdr:cNvSpPr>
      </xdr:nvSpPr>
      <xdr:spPr bwMode="auto">
        <a:xfrm>
          <a:off x="2886075" y="34213800"/>
          <a:ext cx="2486025"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5</xdr:col>
      <xdr:colOff>495300</xdr:colOff>
      <xdr:row>150</xdr:row>
      <xdr:rowOff>171450</xdr:rowOff>
    </xdr:from>
    <xdr:to>
      <xdr:col>6</xdr:col>
      <xdr:colOff>19050</xdr:colOff>
      <xdr:row>152</xdr:row>
      <xdr:rowOff>152400</xdr:rowOff>
    </xdr:to>
    <xdr:sp macro="" textlink="">
      <xdr:nvSpPr>
        <xdr:cNvPr id="37014" name="Oval 69">
          <a:extLst>
            <a:ext uri="{FF2B5EF4-FFF2-40B4-BE49-F238E27FC236}">
              <a16:creationId xmlns:a16="http://schemas.microsoft.com/office/drawing/2014/main" xmlns="" id="{28524887-78CF-4692-9A75-8D94E4ADA5A8}"/>
            </a:ext>
          </a:extLst>
        </xdr:cNvPr>
        <xdr:cNvSpPr>
          <a:spLocks noChangeArrowheads="1"/>
        </xdr:cNvSpPr>
      </xdr:nvSpPr>
      <xdr:spPr bwMode="auto">
        <a:xfrm>
          <a:off x="5067300" y="30279975"/>
          <a:ext cx="438150" cy="381000"/>
        </a:xfrm>
        <a:prstGeom prst="ellipse">
          <a:avLst/>
        </a:prstGeom>
        <a:solidFill>
          <a:srgbClr val="FFFFFF"/>
        </a:solidFill>
        <a:ln>
          <a:noFill/>
        </a:ln>
        <a:extLst>
          <a:ext uri="{91240B29-F687-4F45-9708-019B960494DF}">
            <a14:hiddenLine xmlns:a14="http://schemas.microsoft.com/office/drawing/2010/main" xmlns="" w="9525" algn="ctr">
              <a:solidFill>
                <a:srgbClr val="000000"/>
              </a:solidFill>
              <a:round/>
              <a:headEnd/>
              <a:tailEnd/>
            </a14:hiddenLine>
          </a:ext>
        </a:extLst>
      </xdr:spPr>
    </xdr:sp>
    <xdr:clientData/>
  </xdr:twoCellAnchor>
  <xdr:twoCellAnchor>
    <xdr:from>
      <xdr:col>4</xdr:col>
      <xdr:colOff>590550</xdr:colOff>
      <xdr:row>154</xdr:row>
      <xdr:rowOff>114300</xdr:rowOff>
    </xdr:from>
    <xdr:to>
      <xdr:col>5</xdr:col>
      <xdr:colOff>209550</xdr:colOff>
      <xdr:row>155</xdr:row>
      <xdr:rowOff>47625</xdr:rowOff>
    </xdr:to>
    <xdr:sp macro="" textlink="">
      <xdr:nvSpPr>
        <xdr:cNvPr id="37015" name="Rectangle 70">
          <a:extLst>
            <a:ext uri="{FF2B5EF4-FFF2-40B4-BE49-F238E27FC236}">
              <a16:creationId xmlns:a16="http://schemas.microsoft.com/office/drawing/2014/main" xmlns="" id="{6399F6DE-C250-F908-7A3B-392C7CA3E713}"/>
            </a:ext>
          </a:extLst>
        </xdr:cNvPr>
        <xdr:cNvSpPr>
          <a:spLocks noChangeArrowheads="1"/>
        </xdr:cNvSpPr>
      </xdr:nvSpPr>
      <xdr:spPr bwMode="auto">
        <a:xfrm>
          <a:off x="4248150" y="31022925"/>
          <a:ext cx="533400" cy="133350"/>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6</xdr:col>
      <xdr:colOff>800100</xdr:colOff>
      <xdr:row>101</xdr:row>
      <xdr:rowOff>19050</xdr:rowOff>
    </xdr:from>
    <xdr:to>
      <xdr:col>6</xdr:col>
      <xdr:colOff>800100</xdr:colOff>
      <xdr:row>108</xdr:row>
      <xdr:rowOff>9525</xdr:rowOff>
    </xdr:to>
    <xdr:sp macro="" textlink="">
      <xdr:nvSpPr>
        <xdr:cNvPr id="37016" name="Line 71">
          <a:extLst>
            <a:ext uri="{FF2B5EF4-FFF2-40B4-BE49-F238E27FC236}">
              <a16:creationId xmlns:a16="http://schemas.microsoft.com/office/drawing/2014/main" xmlns="" id="{BE3E7DF3-14AA-8870-ACAD-1F29D941BDCA}"/>
            </a:ext>
          </a:extLst>
        </xdr:cNvPr>
        <xdr:cNvSpPr>
          <a:spLocks noChangeShapeType="1"/>
        </xdr:cNvSpPr>
      </xdr:nvSpPr>
      <xdr:spPr bwMode="auto">
        <a:xfrm flipV="1">
          <a:off x="6286500" y="20316825"/>
          <a:ext cx="0" cy="139065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editAs="oneCell">
    <xdr:from>
      <xdr:col>0</xdr:col>
      <xdr:colOff>0</xdr:colOff>
      <xdr:row>201</xdr:row>
      <xdr:rowOff>0</xdr:rowOff>
    </xdr:from>
    <xdr:to>
      <xdr:col>7</xdr:col>
      <xdr:colOff>295275</xdr:colOff>
      <xdr:row>246</xdr:row>
      <xdr:rowOff>57150</xdr:rowOff>
    </xdr:to>
    <xdr:pic>
      <xdr:nvPicPr>
        <xdr:cNvPr id="37017" name="Picture 72">
          <a:extLst>
            <a:ext uri="{FF2B5EF4-FFF2-40B4-BE49-F238E27FC236}">
              <a16:creationId xmlns:a16="http://schemas.microsoft.com/office/drawing/2014/main" xmlns="" id="{BDFD442B-A5B1-E029-E4ED-B7F0530B36CB}"/>
            </a:ext>
          </a:extLst>
        </xdr:cNvPr>
        <xdr:cNvPicPr>
          <a:picLocks noChangeAspect="1" noChangeArrowheads="1"/>
        </xdr:cNvPicPr>
      </xdr:nvPicPr>
      <xdr:blipFill>
        <a:blip xmlns:r="http://schemas.openxmlformats.org/officeDocument/2006/relationships" r:embed="rId7" cstate="print">
          <a:lum bright="-6000" contrast="24000"/>
          <a:extLst>
            <a:ext uri="{28A0092B-C50C-407E-A947-70E740481C1C}">
              <a14:useLocalDpi xmlns:a14="http://schemas.microsoft.com/office/drawing/2010/main" xmlns="" val="0"/>
            </a:ext>
          </a:extLst>
        </a:blip>
        <a:srcRect/>
        <a:stretch>
          <a:fillRect/>
        </a:stretch>
      </xdr:blipFill>
      <xdr:spPr bwMode="auto">
        <a:xfrm>
          <a:off x="0" y="40319325"/>
          <a:ext cx="6696075" cy="905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371475</xdr:colOff>
      <xdr:row>225</xdr:row>
      <xdr:rowOff>76200</xdr:rowOff>
    </xdr:from>
    <xdr:to>
      <xdr:col>6</xdr:col>
      <xdr:colOff>904875</xdr:colOff>
      <xdr:row>237</xdr:row>
      <xdr:rowOff>66675</xdr:rowOff>
    </xdr:to>
    <xdr:sp macro="" textlink="">
      <xdr:nvSpPr>
        <xdr:cNvPr id="37018" name="Rectangle 73">
          <a:extLst>
            <a:ext uri="{FF2B5EF4-FFF2-40B4-BE49-F238E27FC236}">
              <a16:creationId xmlns:a16="http://schemas.microsoft.com/office/drawing/2014/main" xmlns="" id="{22F9F377-F359-BC50-9091-47273394A31F}"/>
            </a:ext>
          </a:extLst>
        </xdr:cNvPr>
        <xdr:cNvSpPr>
          <a:spLocks noChangeArrowheads="1"/>
        </xdr:cNvSpPr>
      </xdr:nvSpPr>
      <xdr:spPr bwMode="auto">
        <a:xfrm>
          <a:off x="5857875" y="45196125"/>
          <a:ext cx="533400" cy="23907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6</xdr:col>
      <xdr:colOff>123825</xdr:colOff>
      <xdr:row>201</xdr:row>
      <xdr:rowOff>0</xdr:rowOff>
    </xdr:from>
    <xdr:to>
      <xdr:col>6</xdr:col>
      <xdr:colOff>447675</xdr:colOff>
      <xdr:row>201</xdr:row>
      <xdr:rowOff>123825</xdr:rowOff>
    </xdr:to>
    <xdr:sp macro="" textlink="">
      <xdr:nvSpPr>
        <xdr:cNvPr id="37019" name="Rectangle 74">
          <a:extLst>
            <a:ext uri="{FF2B5EF4-FFF2-40B4-BE49-F238E27FC236}">
              <a16:creationId xmlns:a16="http://schemas.microsoft.com/office/drawing/2014/main" xmlns="" id="{D41A5F8A-4051-E0CE-07E2-B32C0390D644}"/>
            </a:ext>
          </a:extLst>
        </xdr:cNvPr>
        <xdr:cNvSpPr>
          <a:spLocks noChangeArrowheads="1"/>
        </xdr:cNvSpPr>
      </xdr:nvSpPr>
      <xdr:spPr bwMode="auto">
        <a:xfrm>
          <a:off x="5610225" y="40319325"/>
          <a:ext cx="323850" cy="12382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5</xdr:col>
      <xdr:colOff>676275</xdr:colOff>
      <xdr:row>201</xdr:row>
      <xdr:rowOff>133350</xdr:rowOff>
    </xdr:from>
    <xdr:to>
      <xdr:col>6</xdr:col>
      <xdr:colOff>47625</xdr:colOff>
      <xdr:row>202</xdr:row>
      <xdr:rowOff>123825</xdr:rowOff>
    </xdr:to>
    <xdr:sp macro="" textlink="">
      <xdr:nvSpPr>
        <xdr:cNvPr id="37020" name="Rectangle 75">
          <a:extLst>
            <a:ext uri="{FF2B5EF4-FFF2-40B4-BE49-F238E27FC236}">
              <a16:creationId xmlns:a16="http://schemas.microsoft.com/office/drawing/2014/main" xmlns="" id="{D4E7E249-A423-DC26-8411-65634A32869C}"/>
            </a:ext>
          </a:extLst>
        </xdr:cNvPr>
        <xdr:cNvSpPr>
          <a:spLocks noChangeArrowheads="1"/>
        </xdr:cNvSpPr>
      </xdr:nvSpPr>
      <xdr:spPr bwMode="auto">
        <a:xfrm>
          <a:off x="5248275" y="40452675"/>
          <a:ext cx="285750" cy="190500"/>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371475</xdr:colOff>
      <xdr:row>217</xdr:row>
      <xdr:rowOff>9525</xdr:rowOff>
    </xdr:from>
    <xdr:to>
      <xdr:col>4</xdr:col>
      <xdr:colOff>523875</xdr:colOff>
      <xdr:row>219</xdr:row>
      <xdr:rowOff>19050</xdr:rowOff>
    </xdr:to>
    <xdr:sp macro="" textlink="">
      <xdr:nvSpPr>
        <xdr:cNvPr id="37021" name="Rectangle 76">
          <a:extLst>
            <a:ext uri="{FF2B5EF4-FFF2-40B4-BE49-F238E27FC236}">
              <a16:creationId xmlns:a16="http://schemas.microsoft.com/office/drawing/2014/main" xmlns="" id="{DF51A74F-7AB5-4D63-18B8-F7809FB7B571}"/>
            </a:ext>
          </a:extLst>
        </xdr:cNvPr>
        <xdr:cNvSpPr>
          <a:spLocks noChangeArrowheads="1"/>
        </xdr:cNvSpPr>
      </xdr:nvSpPr>
      <xdr:spPr bwMode="auto">
        <a:xfrm>
          <a:off x="3114675" y="43529250"/>
          <a:ext cx="1066800" cy="4095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371475</xdr:colOff>
      <xdr:row>218</xdr:row>
      <xdr:rowOff>171450</xdr:rowOff>
    </xdr:from>
    <xdr:to>
      <xdr:col>5</xdr:col>
      <xdr:colOff>809625</xdr:colOff>
      <xdr:row>218</xdr:row>
      <xdr:rowOff>171450</xdr:rowOff>
    </xdr:to>
    <xdr:sp macro="" textlink="">
      <xdr:nvSpPr>
        <xdr:cNvPr id="37022" name="Line 77">
          <a:extLst>
            <a:ext uri="{FF2B5EF4-FFF2-40B4-BE49-F238E27FC236}">
              <a16:creationId xmlns:a16="http://schemas.microsoft.com/office/drawing/2014/main" xmlns="" id="{79E60048-8192-FA0D-8D8F-B9C0DB35CFB4}"/>
            </a:ext>
          </a:extLst>
        </xdr:cNvPr>
        <xdr:cNvSpPr>
          <a:spLocks noChangeShapeType="1"/>
        </xdr:cNvSpPr>
      </xdr:nvSpPr>
      <xdr:spPr bwMode="auto">
        <a:xfrm>
          <a:off x="3114675" y="43891200"/>
          <a:ext cx="226695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1</xdr:col>
      <xdr:colOff>142875</xdr:colOff>
      <xdr:row>281</xdr:row>
      <xdr:rowOff>66675</xdr:rowOff>
    </xdr:from>
    <xdr:to>
      <xdr:col>1</xdr:col>
      <xdr:colOff>266700</xdr:colOff>
      <xdr:row>282</xdr:row>
      <xdr:rowOff>123825</xdr:rowOff>
    </xdr:to>
    <xdr:sp macro="" textlink="">
      <xdr:nvSpPr>
        <xdr:cNvPr id="37023" name="Rectangle 79">
          <a:extLst>
            <a:ext uri="{FF2B5EF4-FFF2-40B4-BE49-F238E27FC236}">
              <a16:creationId xmlns:a16="http://schemas.microsoft.com/office/drawing/2014/main" xmlns="" id="{5B36F870-5A77-BB20-E1CB-6D1AC6A7F400}"/>
            </a:ext>
          </a:extLst>
        </xdr:cNvPr>
        <xdr:cNvSpPr>
          <a:spLocks noChangeArrowheads="1"/>
        </xdr:cNvSpPr>
      </xdr:nvSpPr>
      <xdr:spPr bwMode="auto">
        <a:xfrm>
          <a:off x="1057275" y="56397525"/>
          <a:ext cx="123825" cy="2571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xdr:from>
      <xdr:col>3</xdr:col>
      <xdr:colOff>381000</xdr:colOff>
      <xdr:row>217</xdr:row>
      <xdr:rowOff>11206</xdr:rowOff>
    </xdr:from>
    <xdr:to>
      <xdr:col>3</xdr:col>
      <xdr:colOff>672353</xdr:colOff>
      <xdr:row>218</xdr:row>
      <xdr:rowOff>145677</xdr:rowOff>
    </xdr:to>
    <xdr:sp macro="" textlink="">
      <xdr:nvSpPr>
        <xdr:cNvPr id="32" name="ZoneTexte 31">
          <a:extLst>
            <a:ext uri="{FF2B5EF4-FFF2-40B4-BE49-F238E27FC236}">
              <a16:creationId xmlns:a16="http://schemas.microsoft.com/office/drawing/2014/main" xmlns="" id="{60EA4348-86A2-EEBF-9F24-08E212C69842}"/>
            </a:ext>
          </a:extLst>
        </xdr:cNvPr>
        <xdr:cNvSpPr txBox="1"/>
      </xdr:nvSpPr>
      <xdr:spPr>
        <a:xfrm>
          <a:off x="3137647" y="43893441"/>
          <a:ext cx="291353"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600">
              <a:latin typeface="Times New Roman" pitchFamily="18" charset="0"/>
              <a:cs typeface="Times New Roman" pitchFamily="18" charset="0"/>
            </a:rPr>
            <a:t>D</a:t>
          </a:r>
        </a:p>
      </xdr:txBody>
    </xdr:sp>
    <xdr:clientData/>
  </xdr:twoCellAnchor>
  <xdr:twoCellAnchor>
    <xdr:from>
      <xdr:col>3</xdr:col>
      <xdr:colOff>448236</xdr:colOff>
      <xdr:row>193</xdr:row>
      <xdr:rowOff>179295</xdr:rowOff>
    </xdr:from>
    <xdr:to>
      <xdr:col>3</xdr:col>
      <xdr:colOff>739589</xdr:colOff>
      <xdr:row>195</xdr:row>
      <xdr:rowOff>112060</xdr:rowOff>
    </xdr:to>
    <xdr:sp macro="" textlink="">
      <xdr:nvSpPr>
        <xdr:cNvPr id="33" name="ZoneTexte 32">
          <a:extLst>
            <a:ext uri="{FF2B5EF4-FFF2-40B4-BE49-F238E27FC236}">
              <a16:creationId xmlns:a16="http://schemas.microsoft.com/office/drawing/2014/main" xmlns="" id="{01F661D9-649C-A4E7-0735-3F4A66062A97}"/>
            </a:ext>
          </a:extLst>
        </xdr:cNvPr>
        <xdr:cNvSpPr txBox="1"/>
      </xdr:nvSpPr>
      <xdr:spPr>
        <a:xfrm>
          <a:off x="3204883" y="39209383"/>
          <a:ext cx="291353"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600">
              <a:latin typeface="Times New Roman" pitchFamily="18" charset="0"/>
              <a:cs typeface="Times New Roman" pitchFamily="18" charset="0"/>
            </a:rPr>
            <a:t>C</a:t>
          </a:r>
        </a:p>
      </xdr:txBody>
    </xdr:sp>
    <xdr:clientData/>
  </xdr:twoCellAnchor>
  <xdr:twoCellAnchor>
    <xdr:from>
      <xdr:col>3</xdr:col>
      <xdr:colOff>168088</xdr:colOff>
      <xdr:row>168</xdr:row>
      <xdr:rowOff>145678</xdr:rowOff>
    </xdr:from>
    <xdr:to>
      <xdr:col>3</xdr:col>
      <xdr:colOff>459441</xdr:colOff>
      <xdr:row>170</xdr:row>
      <xdr:rowOff>78443</xdr:rowOff>
    </xdr:to>
    <xdr:sp macro="" textlink="">
      <xdr:nvSpPr>
        <xdr:cNvPr id="34" name="ZoneTexte 33">
          <a:extLst>
            <a:ext uri="{FF2B5EF4-FFF2-40B4-BE49-F238E27FC236}">
              <a16:creationId xmlns:a16="http://schemas.microsoft.com/office/drawing/2014/main" xmlns="" id="{F86B78A7-050F-A94A-B74C-DE895A1105D0}"/>
            </a:ext>
          </a:extLst>
        </xdr:cNvPr>
        <xdr:cNvSpPr txBox="1"/>
      </xdr:nvSpPr>
      <xdr:spPr>
        <a:xfrm>
          <a:off x="2924735" y="34133119"/>
          <a:ext cx="291353"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600">
              <a:latin typeface="Times New Roman" pitchFamily="18" charset="0"/>
              <a:cs typeface="Times New Roman" pitchFamily="18" charset="0"/>
            </a:rPr>
            <a:t>B</a:t>
          </a:r>
        </a:p>
      </xdr:txBody>
    </xdr:sp>
    <xdr:clientData/>
  </xdr:twoCellAnchor>
  <xdr:twoCellAnchor>
    <xdr:from>
      <xdr:col>5</xdr:col>
      <xdr:colOff>493059</xdr:colOff>
      <xdr:row>457</xdr:row>
      <xdr:rowOff>123265</xdr:rowOff>
    </xdr:from>
    <xdr:to>
      <xdr:col>5</xdr:col>
      <xdr:colOff>762000</xdr:colOff>
      <xdr:row>459</xdr:row>
      <xdr:rowOff>33618</xdr:rowOff>
    </xdr:to>
    <xdr:sp macro="" textlink="">
      <xdr:nvSpPr>
        <xdr:cNvPr id="35" name="ZoneTexte 34">
          <a:extLst>
            <a:ext uri="{FF2B5EF4-FFF2-40B4-BE49-F238E27FC236}">
              <a16:creationId xmlns:a16="http://schemas.microsoft.com/office/drawing/2014/main" xmlns="" id="{DDD09B81-6710-7337-1ED0-EC82F38384EF}"/>
            </a:ext>
          </a:extLst>
        </xdr:cNvPr>
        <xdr:cNvSpPr txBox="1"/>
      </xdr:nvSpPr>
      <xdr:spPr>
        <a:xfrm>
          <a:off x="5087471" y="92470941"/>
          <a:ext cx="268941" cy="31376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fr-FR" sz="1100"/>
            <a:t>X</a:t>
          </a:r>
        </a:p>
      </xdr:txBody>
    </xdr:sp>
    <xdr:clientData/>
  </xdr:twoCellAnchor>
  <xdr:twoCellAnchor>
    <xdr:from>
      <xdr:col>0</xdr:col>
      <xdr:colOff>168088</xdr:colOff>
      <xdr:row>221</xdr:row>
      <xdr:rowOff>78441</xdr:rowOff>
    </xdr:from>
    <xdr:to>
      <xdr:col>2</xdr:col>
      <xdr:colOff>683559</xdr:colOff>
      <xdr:row>225</xdr:row>
      <xdr:rowOff>22412</xdr:rowOff>
    </xdr:to>
    <xdr:sp macro="" textlink="">
      <xdr:nvSpPr>
        <xdr:cNvPr id="36" name="ZoneTexte 35">
          <a:extLst>
            <a:ext uri="{FF2B5EF4-FFF2-40B4-BE49-F238E27FC236}">
              <a16:creationId xmlns:a16="http://schemas.microsoft.com/office/drawing/2014/main" xmlns="" id="{54ACEAF1-8BDC-B0ED-D317-DBB52502F7E5}"/>
            </a:ext>
          </a:extLst>
        </xdr:cNvPr>
        <xdr:cNvSpPr txBox="1"/>
      </xdr:nvSpPr>
      <xdr:spPr>
        <a:xfrm>
          <a:off x="168088" y="44767500"/>
          <a:ext cx="2353236" cy="750794"/>
        </a:xfrm>
        <a:prstGeom prst="rect">
          <a:avLst/>
        </a:prstGeom>
        <a:solidFill>
          <a:schemeClr val="lt1"/>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u="sng"/>
            <a:t>EXTRAIT DU CCTP </a:t>
          </a:r>
          <a:r>
            <a:rPr lang="fr-FR" sz="1100"/>
            <a:t>:</a:t>
          </a:r>
        </a:p>
        <a:p>
          <a:r>
            <a:rPr lang="fr-FR" sz="1100"/>
            <a:t>Mur</a:t>
          </a:r>
          <a:r>
            <a:rPr lang="fr-FR" sz="1100" baseline="0"/>
            <a:t> porteur de 20cm en blocs maçonnés ...</a:t>
          </a:r>
          <a:endParaRPr lang="fr-FR" sz="1100"/>
        </a:p>
      </xdr:txBody>
    </xdr:sp>
    <xdr:clientData/>
  </xdr:twoCellAnchor>
  <xdr:twoCellAnchor>
    <xdr:from>
      <xdr:col>0</xdr:col>
      <xdr:colOff>51548</xdr:colOff>
      <xdr:row>488</xdr:row>
      <xdr:rowOff>29135</xdr:rowOff>
    </xdr:from>
    <xdr:to>
      <xdr:col>0</xdr:col>
      <xdr:colOff>320489</xdr:colOff>
      <xdr:row>489</xdr:row>
      <xdr:rowOff>141194</xdr:rowOff>
    </xdr:to>
    <xdr:sp macro="" textlink="">
      <xdr:nvSpPr>
        <xdr:cNvPr id="37" name="ZoneTexte 36">
          <a:extLst>
            <a:ext uri="{FF2B5EF4-FFF2-40B4-BE49-F238E27FC236}">
              <a16:creationId xmlns:a16="http://schemas.microsoft.com/office/drawing/2014/main" xmlns="" id="{678DFAD4-290A-1A52-C117-946902A385E5}"/>
            </a:ext>
          </a:extLst>
        </xdr:cNvPr>
        <xdr:cNvSpPr txBox="1"/>
      </xdr:nvSpPr>
      <xdr:spPr>
        <a:xfrm>
          <a:off x="51548" y="98629694"/>
          <a:ext cx="268941" cy="31376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fr-FR" sz="1100"/>
            <a:t>X</a:t>
          </a:r>
        </a:p>
      </xdr:txBody>
    </xdr:sp>
    <xdr:clientData/>
  </xdr:twoCellAnchor>
  <xdr:twoCellAnchor>
    <xdr:from>
      <xdr:col>2</xdr:col>
      <xdr:colOff>609600</xdr:colOff>
      <xdr:row>472</xdr:row>
      <xdr:rowOff>152400</xdr:rowOff>
    </xdr:from>
    <xdr:to>
      <xdr:col>5</xdr:col>
      <xdr:colOff>38100</xdr:colOff>
      <xdr:row>474</xdr:row>
      <xdr:rowOff>76200</xdr:rowOff>
    </xdr:to>
    <xdr:sp macro="" textlink="">
      <xdr:nvSpPr>
        <xdr:cNvPr id="8937" name="Text Box 2793">
          <a:extLst>
            <a:ext uri="{FF2B5EF4-FFF2-40B4-BE49-F238E27FC236}">
              <a16:creationId xmlns:a16="http://schemas.microsoft.com/office/drawing/2014/main" xmlns="" id="{65B51ECF-AEA5-07E7-BEB2-A7E1DD399B28}"/>
            </a:ext>
          </a:extLst>
        </xdr:cNvPr>
        <xdr:cNvSpPr txBox="1">
          <a:spLocks noChangeArrowheads="1"/>
        </xdr:cNvSpPr>
      </xdr:nvSpPr>
      <xdr:spPr bwMode="auto">
        <a:xfrm>
          <a:off x="2438400" y="94726125"/>
          <a:ext cx="2171700" cy="323850"/>
        </a:xfrm>
        <a:prstGeom prst="rect">
          <a:avLst/>
        </a:prstGeom>
        <a:solidFill>
          <a:srgbClr val="F5F5F5"/>
        </a:solidFill>
        <a:ln w="9525" algn="ctr">
          <a:solidFill>
            <a:srgbClr val="000000"/>
          </a:solidFill>
          <a:miter lim="800000"/>
          <a:headEnd/>
          <a:tailEnd/>
        </a:ln>
        <a:effectLst/>
      </xdr:spPr>
      <xdr:txBody>
        <a:bodyPr vertOverflow="clip" wrap="square" lIns="45720" tIns="27432" rIns="45720" bIns="0" anchor="t" upright="1"/>
        <a:lstStyle/>
        <a:p>
          <a:pPr algn="ctr" rtl="0">
            <a:defRPr sz="1000"/>
          </a:pPr>
          <a:r>
            <a:rPr lang="fr-FR" sz="1600" b="1" i="0" u="none" strike="noStrike" baseline="0">
              <a:solidFill>
                <a:srgbClr val="000000"/>
              </a:solidFill>
              <a:latin typeface="Tahoma"/>
              <a:cs typeface="Tahoma"/>
            </a:rPr>
            <a:t>Précadre ALU</a:t>
          </a:r>
        </a:p>
      </xdr:txBody>
    </xdr:sp>
    <xdr:clientData/>
  </xdr:twoCellAnchor>
  <xdr:twoCellAnchor editAs="oneCell">
    <xdr:from>
      <xdr:col>2</xdr:col>
      <xdr:colOff>590550</xdr:colOff>
      <xdr:row>474</xdr:row>
      <xdr:rowOff>85725</xdr:rowOff>
    </xdr:from>
    <xdr:to>
      <xdr:col>5</xdr:col>
      <xdr:colOff>57150</xdr:colOff>
      <xdr:row>480</xdr:row>
      <xdr:rowOff>142875</xdr:rowOff>
    </xdr:to>
    <xdr:pic>
      <xdr:nvPicPr>
        <xdr:cNvPr id="37031" name="Picture 3314">
          <a:extLst>
            <a:ext uri="{FF2B5EF4-FFF2-40B4-BE49-F238E27FC236}">
              <a16:creationId xmlns:a16="http://schemas.microsoft.com/office/drawing/2014/main" xmlns="" id="{AE938A94-503C-0628-9BF1-8F92EA4030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419350" y="95059500"/>
          <a:ext cx="2209800"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304</xdr:row>
      <xdr:rowOff>0</xdr:rowOff>
    </xdr:from>
    <xdr:to>
      <xdr:col>7</xdr:col>
      <xdr:colOff>209550</xdr:colOff>
      <xdr:row>346</xdr:row>
      <xdr:rowOff>19050</xdr:rowOff>
    </xdr:to>
    <xdr:grpSp>
      <xdr:nvGrpSpPr>
        <xdr:cNvPr id="37032" name="Group 3318">
          <a:extLst>
            <a:ext uri="{FF2B5EF4-FFF2-40B4-BE49-F238E27FC236}">
              <a16:creationId xmlns:a16="http://schemas.microsoft.com/office/drawing/2014/main" xmlns="" id="{9775A5E2-85BB-D6CB-A044-922C080F769B}"/>
            </a:ext>
          </a:extLst>
        </xdr:cNvPr>
        <xdr:cNvGrpSpPr>
          <a:grpSpLocks/>
        </xdr:cNvGrpSpPr>
      </xdr:nvGrpSpPr>
      <xdr:grpSpPr bwMode="auto">
        <a:xfrm>
          <a:off x="85725" y="61887100"/>
          <a:ext cx="6524625" cy="8553450"/>
          <a:chOff x="9" y="6398"/>
          <a:chExt cx="685" cy="884"/>
        </a:xfrm>
      </xdr:grpSpPr>
      <xdr:pic>
        <xdr:nvPicPr>
          <xdr:cNvPr id="37037" name="Picture 53">
            <a:extLst>
              <a:ext uri="{FF2B5EF4-FFF2-40B4-BE49-F238E27FC236}">
                <a16:creationId xmlns:a16="http://schemas.microsoft.com/office/drawing/2014/main" xmlns="" id="{95EB889F-A915-CBEB-F631-D613C0344CE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 y="6398"/>
            <a:ext cx="685" cy="8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37038" name="Rectangle 3315">
            <a:extLst>
              <a:ext uri="{FF2B5EF4-FFF2-40B4-BE49-F238E27FC236}">
                <a16:creationId xmlns:a16="http://schemas.microsoft.com/office/drawing/2014/main" xmlns="" id="{6ECC6F23-71E4-8163-7B81-AA55D21AF030}"/>
              </a:ext>
            </a:extLst>
          </xdr:cNvPr>
          <xdr:cNvSpPr>
            <a:spLocks noChangeArrowheads="1"/>
          </xdr:cNvSpPr>
        </xdr:nvSpPr>
        <xdr:spPr bwMode="auto">
          <a:xfrm>
            <a:off x="181" y="6458"/>
            <a:ext cx="332" cy="26"/>
          </a:xfrm>
          <a:prstGeom prst="rect">
            <a:avLst/>
          </a:prstGeom>
          <a:solidFill>
            <a:srgbClr val="F5F5F5"/>
          </a:solidFill>
          <a:ln w="9525" algn="ctr">
            <a:solidFill>
              <a:srgbClr val="FFFFFF"/>
            </a:solidFill>
            <a:miter lim="800000"/>
            <a:headEnd/>
            <a:tailEnd/>
          </a:ln>
        </xdr:spPr>
      </xdr:sp>
      <xdr:sp macro="" textlink="">
        <xdr:nvSpPr>
          <xdr:cNvPr id="37039" name="Line 3316">
            <a:extLst>
              <a:ext uri="{FF2B5EF4-FFF2-40B4-BE49-F238E27FC236}">
                <a16:creationId xmlns:a16="http://schemas.microsoft.com/office/drawing/2014/main" xmlns="" id="{34D87420-677A-D03C-7117-EA9A0BD19D86}"/>
              </a:ext>
            </a:extLst>
          </xdr:cNvPr>
          <xdr:cNvSpPr>
            <a:spLocks noChangeShapeType="1"/>
          </xdr:cNvSpPr>
        </xdr:nvSpPr>
        <xdr:spPr bwMode="auto">
          <a:xfrm flipH="1">
            <a:off x="75" y="6410"/>
            <a:ext cx="35" cy="35"/>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sp macro="" textlink="">
        <xdr:nvSpPr>
          <xdr:cNvPr id="37040" name="Line 3317">
            <a:extLst>
              <a:ext uri="{FF2B5EF4-FFF2-40B4-BE49-F238E27FC236}">
                <a16:creationId xmlns:a16="http://schemas.microsoft.com/office/drawing/2014/main" xmlns="" id="{F8B23997-F967-5F9C-D32C-73294CE55C52}"/>
              </a:ext>
            </a:extLst>
          </xdr:cNvPr>
          <xdr:cNvSpPr>
            <a:spLocks noChangeShapeType="1"/>
          </xdr:cNvSpPr>
        </xdr:nvSpPr>
        <xdr:spPr bwMode="auto">
          <a:xfrm flipH="1" flipV="1">
            <a:off x="75" y="6445"/>
            <a:ext cx="35" cy="31"/>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grpSp>
    <xdr:clientData/>
  </xdr:twoCellAnchor>
  <xdr:twoCellAnchor>
    <xdr:from>
      <xdr:col>2</xdr:col>
      <xdr:colOff>866775</xdr:colOff>
      <xdr:row>138</xdr:row>
      <xdr:rowOff>9525</xdr:rowOff>
    </xdr:from>
    <xdr:to>
      <xdr:col>4</xdr:col>
      <xdr:colOff>133350</xdr:colOff>
      <xdr:row>138</xdr:row>
      <xdr:rowOff>9525</xdr:rowOff>
    </xdr:to>
    <xdr:sp macro="" textlink="">
      <xdr:nvSpPr>
        <xdr:cNvPr id="37033" name="Line 3319">
          <a:extLst>
            <a:ext uri="{FF2B5EF4-FFF2-40B4-BE49-F238E27FC236}">
              <a16:creationId xmlns:a16="http://schemas.microsoft.com/office/drawing/2014/main" xmlns="" id="{95AAA675-690C-60FF-E5B2-E292861DCF6D}"/>
            </a:ext>
          </a:extLst>
        </xdr:cNvPr>
        <xdr:cNvSpPr>
          <a:spLocks noChangeShapeType="1"/>
        </xdr:cNvSpPr>
      </xdr:nvSpPr>
      <xdr:spPr bwMode="auto">
        <a:xfrm flipH="1">
          <a:off x="2695575" y="27708225"/>
          <a:ext cx="109537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xmlns="">
              <a:noFill/>
            </a14:hiddenFill>
          </a:ext>
        </a:extLst>
      </xdr:spPr>
    </xdr:sp>
    <xdr:clientData/>
  </xdr:twoCellAnchor>
  <xdr:twoCellAnchor>
    <xdr:from>
      <xdr:col>3</xdr:col>
      <xdr:colOff>200025</xdr:colOff>
      <xdr:row>137</xdr:row>
      <xdr:rowOff>85725</xdr:rowOff>
    </xdr:from>
    <xdr:to>
      <xdr:col>4</xdr:col>
      <xdr:colOff>0</xdr:colOff>
      <xdr:row>138</xdr:row>
      <xdr:rowOff>104775</xdr:rowOff>
    </xdr:to>
    <xdr:sp macro="" textlink="">
      <xdr:nvSpPr>
        <xdr:cNvPr id="13560" name="Text Box 3320">
          <a:extLst>
            <a:ext uri="{FF2B5EF4-FFF2-40B4-BE49-F238E27FC236}">
              <a16:creationId xmlns:a16="http://schemas.microsoft.com/office/drawing/2014/main" xmlns="" id="{0483FC21-6405-440A-42E6-1CC8B97BCCEF}"/>
            </a:ext>
          </a:extLst>
        </xdr:cNvPr>
        <xdr:cNvSpPr txBox="1">
          <a:spLocks noChangeArrowheads="1"/>
        </xdr:cNvSpPr>
      </xdr:nvSpPr>
      <xdr:spPr bwMode="auto">
        <a:xfrm>
          <a:off x="2943225" y="27584400"/>
          <a:ext cx="714375" cy="219075"/>
        </a:xfrm>
        <a:prstGeom prst="rect">
          <a:avLst/>
        </a:prstGeom>
        <a:noFill/>
        <a:ln w="9525" algn="ctr">
          <a:noFill/>
          <a:miter lim="800000"/>
          <a:headEnd/>
          <a:tailEnd/>
        </a:ln>
        <a:effectLst/>
      </xdr:spPr>
      <xdr:txBody>
        <a:bodyPr vertOverflow="clip" wrap="square" lIns="27432" tIns="27432" rIns="0" bIns="0" anchor="t" upright="1"/>
        <a:lstStyle/>
        <a:p>
          <a:pPr algn="l" rtl="0">
            <a:defRPr sz="1000"/>
          </a:pPr>
          <a:r>
            <a:rPr lang="fr-FR" sz="800" b="0" i="0" u="none" strike="noStrike" baseline="0">
              <a:solidFill>
                <a:srgbClr val="000000"/>
              </a:solidFill>
              <a:latin typeface="Comic Sans MS"/>
            </a:rPr>
            <a:t>        220</a:t>
          </a:r>
        </a:p>
      </xdr:txBody>
    </xdr:sp>
    <xdr:clientData/>
  </xdr:twoCellAnchor>
  <xdr:twoCellAnchor>
    <xdr:from>
      <xdr:col>0</xdr:col>
      <xdr:colOff>85725</xdr:colOff>
      <xdr:row>468</xdr:row>
      <xdr:rowOff>171450</xdr:rowOff>
    </xdr:from>
    <xdr:to>
      <xdr:col>2</xdr:col>
      <xdr:colOff>238125</xdr:colOff>
      <xdr:row>470</xdr:row>
      <xdr:rowOff>104775</xdr:rowOff>
    </xdr:to>
    <xdr:sp macro="" textlink="">
      <xdr:nvSpPr>
        <xdr:cNvPr id="37035" name="Rectangle 4096">
          <a:extLst>
            <a:ext uri="{FF2B5EF4-FFF2-40B4-BE49-F238E27FC236}">
              <a16:creationId xmlns:a16="http://schemas.microsoft.com/office/drawing/2014/main" xmlns="" id="{8D488719-8AC3-F0A4-4556-471A8DE69219}"/>
            </a:ext>
          </a:extLst>
        </xdr:cNvPr>
        <xdr:cNvSpPr>
          <a:spLocks noChangeArrowheads="1"/>
        </xdr:cNvSpPr>
      </xdr:nvSpPr>
      <xdr:spPr bwMode="auto">
        <a:xfrm>
          <a:off x="85725" y="93945075"/>
          <a:ext cx="1981200" cy="333375"/>
        </a:xfrm>
        <a:prstGeom prst="rect">
          <a:avLst/>
        </a:prstGeom>
        <a:solidFill>
          <a:srgbClr val="FFFFFF"/>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clientData/>
  </xdr:twoCellAnchor>
  <xdr:twoCellAnchor editAs="oneCell">
    <xdr:from>
      <xdr:col>0</xdr:col>
      <xdr:colOff>0</xdr:colOff>
      <xdr:row>250</xdr:row>
      <xdr:rowOff>133350</xdr:rowOff>
    </xdr:from>
    <xdr:to>
      <xdr:col>7</xdr:col>
      <xdr:colOff>0</xdr:colOff>
      <xdr:row>288</xdr:row>
      <xdr:rowOff>85725</xdr:rowOff>
    </xdr:to>
    <xdr:pic>
      <xdr:nvPicPr>
        <xdr:cNvPr id="37036" name="Image 45" descr="RdC Ep1a.bmp">
          <a:extLst>
            <a:ext uri="{FF2B5EF4-FFF2-40B4-BE49-F238E27FC236}">
              <a16:creationId xmlns:a16="http://schemas.microsoft.com/office/drawing/2014/main" xmlns="" id="{830E6019-4340-D4A8-B923-48D2AEF499F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0" y="50263425"/>
          <a:ext cx="6400800" cy="7553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89</xdr:row>
      <xdr:rowOff>19050</xdr:rowOff>
    </xdr:from>
    <xdr:to>
      <xdr:col>1</xdr:col>
      <xdr:colOff>247650</xdr:colOff>
      <xdr:row>94</xdr:row>
      <xdr:rowOff>104775</xdr:rowOff>
    </xdr:to>
    <xdr:pic>
      <xdr:nvPicPr>
        <xdr:cNvPr id="35314" name="Picture 2">
          <a:extLst>
            <a:ext uri="{FF2B5EF4-FFF2-40B4-BE49-F238E27FC236}">
              <a16:creationId xmlns:a16="http://schemas.microsoft.com/office/drawing/2014/main" xmlns="" id="{816F4214-F535-4F49-EA21-80344ECA0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3825" y="17668875"/>
          <a:ext cx="1038225" cy="10858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371475</xdr:colOff>
      <xdr:row>88</xdr:row>
      <xdr:rowOff>133350</xdr:rowOff>
    </xdr:from>
    <xdr:to>
      <xdr:col>5</xdr:col>
      <xdr:colOff>447675</xdr:colOff>
      <xdr:row>94</xdr:row>
      <xdr:rowOff>142875</xdr:rowOff>
    </xdr:to>
    <xdr:pic>
      <xdr:nvPicPr>
        <xdr:cNvPr id="35315" name="Picture 3">
          <a:extLst>
            <a:ext uri="{FF2B5EF4-FFF2-40B4-BE49-F238E27FC236}">
              <a16:creationId xmlns:a16="http://schemas.microsoft.com/office/drawing/2014/main" xmlns="" id="{55DDB665-058B-930C-9E59-E780AF3044B9}"/>
            </a:ext>
          </a:extLst>
        </xdr:cNvPr>
        <xdr:cNvPicPr>
          <a:picLocks noChangeAspect="1" noChangeArrowheads="1"/>
        </xdr:cNvPicPr>
      </xdr:nvPicPr>
      <xdr:blipFill>
        <a:blip xmlns:r="http://schemas.openxmlformats.org/officeDocument/2006/relationships" r:embed="rId2" cstate="print">
          <a:lum bright="-6000" contrast="30000"/>
          <a:extLst>
            <a:ext uri="{28A0092B-C50C-407E-A947-70E740481C1C}">
              <a14:useLocalDpi xmlns:a14="http://schemas.microsoft.com/office/drawing/2010/main" xmlns="" val="0"/>
            </a:ext>
          </a:extLst>
        </a:blip>
        <a:srcRect/>
        <a:stretch>
          <a:fillRect/>
        </a:stretch>
      </xdr:blipFill>
      <xdr:spPr bwMode="auto">
        <a:xfrm>
          <a:off x="3114675" y="17583150"/>
          <a:ext cx="1905000" cy="1209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19050</xdr:colOff>
      <xdr:row>88</xdr:row>
      <xdr:rowOff>57150</xdr:rowOff>
    </xdr:from>
    <xdr:to>
      <xdr:col>7</xdr:col>
      <xdr:colOff>47625</xdr:colOff>
      <xdr:row>94</xdr:row>
      <xdr:rowOff>114300</xdr:rowOff>
    </xdr:to>
    <xdr:pic>
      <xdr:nvPicPr>
        <xdr:cNvPr id="35316" name="Picture 4">
          <a:extLst>
            <a:ext uri="{FF2B5EF4-FFF2-40B4-BE49-F238E27FC236}">
              <a16:creationId xmlns:a16="http://schemas.microsoft.com/office/drawing/2014/main" xmlns="" id="{4AAFBBE2-760A-2162-477B-8EEC35BEA6FA}"/>
            </a:ext>
          </a:extLst>
        </xdr:cNvPr>
        <xdr:cNvPicPr>
          <a:picLocks noChangeAspect="1" noChangeArrowheads="1"/>
        </xdr:cNvPicPr>
      </xdr:nvPicPr>
      <xdr:blipFill>
        <a:blip xmlns:r="http://schemas.openxmlformats.org/officeDocument/2006/relationships" r:embed="rId3" cstate="print">
          <a:lum bright="-6000" contrast="30000"/>
          <a:extLst>
            <a:ext uri="{28A0092B-C50C-407E-A947-70E740481C1C}">
              <a14:useLocalDpi xmlns:a14="http://schemas.microsoft.com/office/drawing/2010/main" xmlns="" val="0"/>
            </a:ext>
          </a:extLst>
        </a:blip>
        <a:srcRect/>
        <a:stretch>
          <a:fillRect/>
        </a:stretch>
      </xdr:blipFill>
      <xdr:spPr bwMode="auto">
        <a:xfrm>
          <a:off x="5505450" y="17506950"/>
          <a:ext cx="962025" cy="1257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628650</xdr:colOff>
      <xdr:row>88</xdr:row>
      <xdr:rowOff>85725</xdr:rowOff>
    </xdr:from>
    <xdr:to>
      <xdr:col>2</xdr:col>
      <xdr:colOff>866775</xdr:colOff>
      <xdr:row>95</xdr:row>
      <xdr:rowOff>0</xdr:rowOff>
    </xdr:to>
    <xdr:pic>
      <xdr:nvPicPr>
        <xdr:cNvPr id="35317" name="Picture 5">
          <a:extLst>
            <a:ext uri="{FF2B5EF4-FFF2-40B4-BE49-F238E27FC236}">
              <a16:creationId xmlns:a16="http://schemas.microsoft.com/office/drawing/2014/main" xmlns="" id="{C9E0F2EC-10D2-1B48-2C4A-24CF89BE60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543050" y="17535525"/>
          <a:ext cx="1152525" cy="1314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457200</xdr:colOff>
      <xdr:row>92</xdr:row>
      <xdr:rowOff>76200</xdr:rowOff>
    </xdr:from>
    <xdr:to>
      <xdr:col>0</xdr:col>
      <xdr:colOff>723900</xdr:colOff>
      <xdr:row>93</xdr:row>
      <xdr:rowOff>47625</xdr:rowOff>
    </xdr:to>
    <xdr:sp macro="" textlink="">
      <xdr:nvSpPr>
        <xdr:cNvPr id="35318" name="Rectangle 6">
          <a:extLst>
            <a:ext uri="{FF2B5EF4-FFF2-40B4-BE49-F238E27FC236}">
              <a16:creationId xmlns:a16="http://schemas.microsoft.com/office/drawing/2014/main" xmlns="" id="{C56BCE65-E852-822F-39BB-A362E5071193}"/>
            </a:ext>
          </a:extLst>
        </xdr:cNvPr>
        <xdr:cNvSpPr>
          <a:spLocks noChangeArrowheads="1"/>
        </xdr:cNvSpPr>
      </xdr:nvSpPr>
      <xdr:spPr bwMode="auto">
        <a:xfrm>
          <a:off x="457200" y="18326100"/>
          <a:ext cx="266700" cy="17145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4</xdr:col>
      <xdr:colOff>247650</xdr:colOff>
      <xdr:row>89</xdr:row>
      <xdr:rowOff>180975</xdr:rowOff>
    </xdr:from>
    <xdr:to>
      <xdr:col>4</xdr:col>
      <xdr:colOff>533400</xdr:colOff>
      <xdr:row>90</xdr:row>
      <xdr:rowOff>152400</xdr:rowOff>
    </xdr:to>
    <xdr:sp macro="" textlink="">
      <xdr:nvSpPr>
        <xdr:cNvPr id="35319" name="Rectangle 7">
          <a:extLst>
            <a:ext uri="{FF2B5EF4-FFF2-40B4-BE49-F238E27FC236}">
              <a16:creationId xmlns:a16="http://schemas.microsoft.com/office/drawing/2014/main" xmlns="" id="{C725A60D-7EC3-4888-3322-AC2CFAF2FCB9}"/>
            </a:ext>
          </a:extLst>
        </xdr:cNvPr>
        <xdr:cNvSpPr>
          <a:spLocks noChangeArrowheads="1"/>
        </xdr:cNvSpPr>
      </xdr:nvSpPr>
      <xdr:spPr bwMode="auto">
        <a:xfrm>
          <a:off x="3905250" y="17830800"/>
          <a:ext cx="285750" cy="17145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5</xdr:col>
      <xdr:colOff>828675</xdr:colOff>
      <xdr:row>93</xdr:row>
      <xdr:rowOff>47625</xdr:rowOff>
    </xdr:from>
    <xdr:to>
      <xdr:col>6</xdr:col>
      <xdr:colOff>323850</xdr:colOff>
      <xdr:row>95</xdr:row>
      <xdr:rowOff>66675</xdr:rowOff>
    </xdr:to>
    <xdr:sp macro="" textlink="">
      <xdr:nvSpPr>
        <xdr:cNvPr id="35320" name="Rectangle 8">
          <a:extLst>
            <a:ext uri="{FF2B5EF4-FFF2-40B4-BE49-F238E27FC236}">
              <a16:creationId xmlns:a16="http://schemas.microsoft.com/office/drawing/2014/main" xmlns="" id="{E1C46EB2-E7A5-13DB-4E16-78CD17FECE67}"/>
            </a:ext>
          </a:extLst>
        </xdr:cNvPr>
        <xdr:cNvSpPr>
          <a:spLocks noChangeArrowheads="1"/>
        </xdr:cNvSpPr>
      </xdr:nvSpPr>
      <xdr:spPr bwMode="auto">
        <a:xfrm>
          <a:off x="5400675" y="18497550"/>
          <a:ext cx="409575" cy="41910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0</xdr:col>
      <xdr:colOff>123825</xdr:colOff>
      <xdr:row>12</xdr:row>
      <xdr:rowOff>133350</xdr:rowOff>
    </xdr:from>
    <xdr:to>
      <xdr:col>8</xdr:col>
      <xdr:colOff>180975</xdr:colOff>
      <xdr:row>14</xdr:row>
      <xdr:rowOff>95250</xdr:rowOff>
    </xdr:to>
    <xdr:sp macro="" textlink="">
      <xdr:nvSpPr>
        <xdr:cNvPr id="3113" name="Text Box 41">
          <a:extLst>
            <a:ext uri="{FF2B5EF4-FFF2-40B4-BE49-F238E27FC236}">
              <a16:creationId xmlns:a16="http://schemas.microsoft.com/office/drawing/2014/main" xmlns="" id="{1D8A5DF4-B776-BAE4-A0A5-98851D608048}"/>
            </a:ext>
          </a:extLst>
        </xdr:cNvPr>
        <xdr:cNvSpPr txBox="1">
          <a:spLocks noChangeArrowheads="1"/>
        </xdr:cNvSpPr>
      </xdr:nvSpPr>
      <xdr:spPr bwMode="auto">
        <a:xfrm>
          <a:off x="123825" y="42348150"/>
          <a:ext cx="6457950" cy="361950"/>
        </a:xfrm>
        <a:prstGeom prst="rect">
          <a:avLst/>
        </a:prstGeom>
        <a:solidFill>
          <a:srgbClr val="DDDDDD"/>
        </a:solidFill>
        <a:ln w="9525" algn="ctr">
          <a:solidFill>
            <a:srgbClr val="000000"/>
          </a:solidFill>
          <a:miter lim="800000"/>
          <a:headEnd/>
          <a:tailEnd/>
        </a:ln>
        <a:effectLst/>
      </xdr:spPr>
      <xdr:txBody>
        <a:bodyPr vertOverflow="clip" wrap="square" lIns="36576" tIns="32004" rIns="36576" bIns="32004" anchor="ctr" upright="1"/>
        <a:lstStyle/>
        <a:p>
          <a:pPr algn="ctr" rtl="1">
            <a:defRPr sz="1000"/>
          </a:pPr>
          <a:r>
            <a:rPr lang="fr-FR" sz="1400" b="1" i="0" strike="noStrike">
              <a:solidFill>
                <a:srgbClr val="000000"/>
              </a:solidFill>
              <a:latin typeface="Times New Roman"/>
              <a:cs typeface="Times New Roman"/>
            </a:rPr>
            <a:t>ANALYSE D’UNE SITUATION PROFESSIONNELLE</a:t>
          </a:r>
        </a:p>
      </xdr:txBody>
    </xdr:sp>
    <xdr:clientData/>
  </xdr:twoCellAnchor>
  <xdr:twoCellAnchor editAs="oneCell">
    <xdr:from>
      <xdr:col>1</xdr:col>
      <xdr:colOff>200025</xdr:colOff>
      <xdr:row>260</xdr:row>
      <xdr:rowOff>200025</xdr:rowOff>
    </xdr:from>
    <xdr:to>
      <xdr:col>6</xdr:col>
      <xdr:colOff>238125</xdr:colOff>
      <xdr:row>276</xdr:row>
      <xdr:rowOff>171450</xdr:rowOff>
    </xdr:to>
    <xdr:pic>
      <xdr:nvPicPr>
        <xdr:cNvPr id="35322" name="Image 136" descr="precadre reconstitué.JPG">
          <a:extLst>
            <a:ext uri="{FF2B5EF4-FFF2-40B4-BE49-F238E27FC236}">
              <a16:creationId xmlns:a16="http://schemas.microsoft.com/office/drawing/2014/main" xmlns="" id="{ACF67422-BAC7-EA59-6121-40B97E5461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14425" y="52149375"/>
          <a:ext cx="4610100" cy="3171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142875</xdr:colOff>
      <xdr:row>280</xdr:row>
      <xdr:rowOff>28575</xdr:rowOff>
    </xdr:from>
    <xdr:to>
      <xdr:col>6</xdr:col>
      <xdr:colOff>495300</xdr:colOff>
      <xdr:row>298</xdr:row>
      <xdr:rowOff>85725</xdr:rowOff>
    </xdr:to>
    <xdr:pic>
      <xdr:nvPicPr>
        <xdr:cNvPr id="35323" name="Image 137" descr="Dormant précadre.JPG">
          <a:extLst>
            <a:ext uri="{FF2B5EF4-FFF2-40B4-BE49-F238E27FC236}">
              <a16:creationId xmlns:a16="http://schemas.microsoft.com/office/drawing/2014/main" xmlns="" id="{5C18CCCC-2EE2-1BB9-E2F1-93B52C921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42875" y="55978425"/>
          <a:ext cx="5838825" cy="3705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733425</xdr:colOff>
      <xdr:row>189</xdr:row>
      <xdr:rowOff>57150</xdr:rowOff>
    </xdr:from>
    <xdr:to>
      <xdr:col>2</xdr:col>
      <xdr:colOff>400050</xdr:colOff>
      <xdr:row>190</xdr:row>
      <xdr:rowOff>57150</xdr:rowOff>
    </xdr:to>
    <xdr:sp macro="" textlink="">
      <xdr:nvSpPr>
        <xdr:cNvPr id="35324" name="Rectangle 77">
          <a:extLst>
            <a:ext uri="{FF2B5EF4-FFF2-40B4-BE49-F238E27FC236}">
              <a16:creationId xmlns:a16="http://schemas.microsoft.com/office/drawing/2014/main" xmlns="" id="{C805CDED-F962-3D51-0246-2CAFADCF6BA6}"/>
            </a:ext>
          </a:extLst>
        </xdr:cNvPr>
        <xdr:cNvSpPr>
          <a:spLocks noChangeArrowheads="1"/>
        </xdr:cNvSpPr>
      </xdr:nvSpPr>
      <xdr:spPr bwMode="auto">
        <a:xfrm>
          <a:off x="1647825" y="37785675"/>
          <a:ext cx="581025" cy="200025"/>
        </a:xfrm>
        <a:prstGeom prst="rect">
          <a:avLst/>
        </a:prstGeom>
        <a:solidFill>
          <a:srgbClr val="F5F5F5"/>
        </a:solidFill>
        <a:ln w="25400" algn="ctr">
          <a:solidFill>
            <a:srgbClr val="F5F5F5"/>
          </a:solidFill>
          <a:miter lim="800000"/>
          <a:headEnd/>
          <a:tailEnd/>
        </a:ln>
      </xdr:spPr>
    </xdr:sp>
    <xdr:clientData/>
  </xdr:twoCellAnchor>
  <xdr:twoCellAnchor editAs="oneCell">
    <xdr:from>
      <xdr:col>4</xdr:col>
      <xdr:colOff>209550</xdr:colOff>
      <xdr:row>330</xdr:row>
      <xdr:rowOff>28575</xdr:rowOff>
    </xdr:from>
    <xdr:to>
      <xdr:col>6</xdr:col>
      <xdr:colOff>819150</xdr:colOff>
      <xdr:row>339</xdr:row>
      <xdr:rowOff>19050</xdr:rowOff>
    </xdr:to>
    <xdr:pic>
      <xdr:nvPicPr>
        <xdr:cNvPr id="35325" name="Image 101" descr="Claire de vitrage caché 2.bmp">
          <a:extLst>
            <a:ext uri="{FF2B5EF4-FFF2-40B4-BE49-F238E27FC236}">
              <a16:creationId xmlns:a16="http://schemas.microsoft.com/office/drawing/2014/main" xmlns="" id="{63552915-980B-BAFE-462F-FCA0150456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3867150" y="66036825"/>
          <a:ext cx="2438400" cy="1790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57150</xdr:colOff>
      <xdr:row>318</xdr:row>
      <xdr:rowOff>47625</xdr:rowOff>
    </xdr:from>
    <xdr:to>
      <xdr:col>3</xdr:col>
      <xdr:colOff>714375</xdr:colOff>
      <xdr:row>333</xdr:row>
      <xdr:rowOff>95250</xdr:rowOff>
    </xdr:to>
    <xdr:pic>
      <xdr:nvPicPr>
        <xdr:cNvPr id="35326" name="Image 102" descr="Claire de vitrage apparent.bmp">
          <a:extLst>
            <a:ext uri="{FF2B5EF4-FFF2-40B4-BE49-F238E27FC236}">
              <a16:creationId xmlns:a16="http://schemas.microsoft.com/office/drawing/2014/main" xmlns="" id="{C79AAA8D-12A5-9BF4-7D97-0B9F0E37F8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971550" y="63655575"/>
          <a:ext cx="2486025" cy="304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390525</xdr:colOff>
      <xdr:row>339</xdr:row>
      <xdr:rowOff>114300</xdr:rowOff>
    </xdr:from>
    <xdr:to>
      <xdr:col>2</xdr:col>
      <xdr:colOff>819150</xdr:colOff>
      <xdr:row>347</xdr:row>
      <xdr:rowOff>114300</xdr:rowOff>
    </xdr:to>
    <xdr:pic>
      <xdr:nvPicPr>
        <xdr:cNvPr id="35327" name="Picture 6762">
          <a:extLst>
            <a:ext uri="{FF2B5EF4-FFF2-40B4-BE49-F238E27FC236}">
              <a16:creationId xmlns:a16="http://schemas.microsoft.com/office/drawing/2014/main" xmlns="" id="{87E6BD12-95F4-740B-2299-354A996FC2B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390525" y="67922775"/>
          <a:ext cx="2257425" cy="1600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9525</xdr:colOff>
      <xdr:row>137</xdr:row>
      <xdr:rowOff>114300</xdr:rowOff>
    </xdr:from>
    <xdr:to>
      <xdr:col>2</xdr:col>
      <xdr:colOff>866775</xdr:colOff>
      <xdr:row>139</xdr:row>
      <xdr:rowOff>76200</xdr:rowOff>
    </xdr:to>
    <xdr:sp macro="" textlink="">
      <xdr:nvSpPr>
        <xdr:cNvPr id="35328" name="Oval 7456">
          <a:extLst>
            <a:ext uri="{FF2B5EF4-FFF2-40B4-BE49-F238E27FC236}">
              <a16:creationId xmlns:a16="http://schemas.microsoft.com/office/drawing/2014/main" xmlns="" id="{BB12450D-AED5-F15D-B0E1-649135734319}"/>
            </a:ext>
          </a:extLst>
        </xdr:cNvPr>
        <xdr:cNvSpPr>
          <a:spLocks noChangeArrowheads="1"/>
        </xdr:cNvSpPr>
      </xdr:nvSpPr>
      <xdr:spPr bwMode="auto">
        <a:xfrm>
          <a:off x="1838325" y="27432000"/>
          <a:ext cx="857250" cy="361950"/>
        </a:xfrm>
        <a:prstGeom prst="ellipse">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lgn="ctr">
              <a:solidFill>
                <a:srgbClr val="000000"/>
              </a:solidFill>
              <a:round/>
              <a:headEnd/>
              <a:tailEnd/>
            </a14:hiddenLine>
          </a:ext>
        </a:extLst>
      </xdr:spPr>
    </xdr:sp>
    <xdr:clientData/>
  </xdr:twoCellAnchor>
  <xdr:twoCellAnchor editAs="oneCell">
    <xdr:from>
      <xdr:col>6</xdr:col>
      <xdr:colOff>266700</xdr:colOff>
      <xdr:row>161</xdr:row>
      <xdr:rowOff>66675</xdr:rowOff>
    </xdr:from>
    <xdr:to>
      <xdr:col>8</xdr:col>
      <xdr:colOff>209550</xdr:colOff>
      <xdr:row>169</xdr:row>
      <xdr:rowOff>0</xdr:rowOff>
    </xdr:to>
    <xdr:pic>
      <xdr:nvPicPr>
        <xdr:cNvPr id="35329" name="Image 122" descr="T2.jpg">
          <a:extLst>
            <a:ext uri="{FF2B5EF4-FFF2-40B4-BE49-F238E27FC236}">
              <a16:creationId xmlns:a16="http://schemas.microsoft.com/office/drawing/2014/main" xmlns="" id="{59BA507E-A120-6199-BD29-9D441FC4C4F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753100" y="32194500"/>
          <a:ext cx="1019175" cy="1533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360</xdr:row>
      <xdr:rowOff>19050</xdr:rowOff>
    </xdr:from>
    <xdr:to>
      <xdr:col>2</xdr:col>
      <xdr:colOff>523875</xdr:colOff>
      <xdr:row>369</xdr:row>
      <xdr:rowOff>180975</xdr:rowOff>
    </xdr:to>
    <xdr:pic>
      <xdr:nvPicPr>
        <xdr:cNvPr id="35330" name="Picture 7581">
          <a:extLst>
            <a:ext uri="{FF2B5EF4-FFF2-40B4-BE49-F238E27FC236}">
              <a16:creationId xmlns:a16="http://schemas.microsoft.com/office/drawing/2014/main" xmlns="" id="{03096849-4DC9-6D29-9328-55AD325B43F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114300" y="72037575"/>
          <a:ext cx="2238375" cy="19621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152400</xdr:colOff>
      <xdr:row>360</xdr:row>
      <xdr:rowOff>123825</xdr:rowOff>
    </xdr:from>
    <xdr:to>
      <xdr:col>5</xdr:col>
      <xdr:colOff>904875</xdr:colOff>
      <xdr:row>370</xdr:row>
      <xdr:rowOff>190500</xdr:rowOff>
    </xdr:to>
    <xdr:pic>
      <xdr:nvPicPr>
        <xdr:cNvPr id="35331" name="Picture 7582">
          <a:extLst>
            <a:ext uri="{FF2B5EF4-FFF2-40B4-BE49-F238E27FC236}">
              <a16:creationId xmlns:a16="http://schemas.microsoft.com/office/drawing/2014/main" xmlns="" id="{F04E7AE2-1898-74D3-27F9-1E2C867487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895600" y="72142350"/>
          <a:ext cx="2581275" cy="2066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828675</xdr:colOff>
      <xdr:row>223</xdr:row>
      <xdr:rowOff>0</xdr:rowOff>
    </xdr:from>
    <xdr:to>
      <xdr:col>5</xdr:col>
      <xdr:colOff>419100</xdr:colOff>
      <xdr:row>245</xdr:row>
      <xdr:rowOff>76200</xdr:rowOff>
    </xdr:to>
    <xdr:grpSp>
      <xdr:nvGrpSpPr>
        <xdr:cNvPr id="35332" name="Groupe 1">
          <a:extLst>
            <a:ext uri="{FF2B5EF4-FFF2-40B4-BE49-F238E27FC236}">
              <a16:creationId xmlns:a16="http://schemas.microsoft.com/office/drawing/2014/main" xmlns="" id="{7E7349BC-54AD-DB02-718C-D59859CCC156}"/>
            </a:ext>
          </a:extLst>
        </xdr:cNvPr>
        <xdr:cNvGrpSpPr>
          <a:grpSpLocks/>
        </xdr:cNvGrpSpPr>
      </xdr:nvGrpSpPr>
      <xdr:grpSpPr bwMode="auto">
        <a:xfrm>
          <a:off x="828675" y="44538900"/>
          <a:ext cx="4162425" cy="4476750"/>
          <a:chOff x="828675" y="44538900"/>
          <a:chExt cx="4162425" cy="4476750"/>
        </a:xfrm>
      </xdr:grpSpPr>
      <xdr:pic>
        <xdr:nvPicPr>
          <xdr:cNvPr id="35344" name="Image 76" descr="OVF FB.JPG">
            <a:extLst>
              <a:ext uri="{FF2B5EF4-FFF2-40B4-BE49-F238E27FC236}">
                <a16:creationId xmlns:a16="http://schemas.microsoft.com/office/drawing/2014/main" xmlns="" id="{D62C43AF-38DC-2D06-B74F-8B4FE3B922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2219325" y="44538900"/>
            <a:ext cx="1828800" cy="4238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35345" name="Line 135">
            <a:extLst>
              <a:ext uri="{FF2B5EF4-FFF2-40B4-BE49-F238E27FC236}">
                <a16:creationId xmlns:a16="http://schemas.microsoft.com/office/drawing/2014/main" xmlns="" id="{3A7AB5AB-E49D-A8B5-8045-892A71837CC7}"/>
              </a:ext>
            </a:extLst>
          </xdr:cNvPr>
          <xdr:cNvSpPr>
            <a:spLocks noChangeShapeType="1"/>
          </xdr:cNvSpPr>
        </xdr:nvSpPr>
        <xdr:spPr bwMode="auto">
          <a:xfrm flipV="1">
            <a:off x="1800225" y="46329600"/>
            <a:ext cx="771525"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6" name="Line 136">
            <a:extLst>
              <a:ext uri="{FF2B5EF4-FFF2-40B4-BE49-F238E27FC236}">
                <a16:creationId xmlns:a16="http://schemas.microsoft.com/office/drawing/2014/main" xmlns="" id="{B228915E-ABB2-E684-06FB-246E56E472C3}"/>
              </a:ext>
            </a:extLst>
          </xdr:cNvPr>
          <xdr:cNvSpPr>
            <a:spLocks noChangeShapeType="1"/>
          </xdr:cNvSpPr>
        </xdr:nvSpPr>
        <xdr:spPr bwMode="auto">
          <a:xfrm flipV="1">
            <a:off x="828675" y="45053250"/>
            <a:ext cx="1447800"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7" name="Line 138">
            <a:extLst>
              <a:ext uri="{FF2B5EF4-FFF2-40B4-BE49-F238E27FC236}">
                <a16:creationId xmlns:a16="http://schemas.microsoft.com/office/drawing/2014/main" xmlns="" id="{56831132-3D21-58DD-209A-9B8A18FCB074}"/>
              </a:ext>
            </a:extLst>
          </xdr:cNvPr>
          <xdr:cNvSpPr>
            <a:spLocks noChangeShapeType="1"/>
          </xdr:cNvSpPr>
        </xdr:nvSpPr>
        <xdr:spPr bwMode="auto">
          <a:xfrm flipV="1">
            <a:off x="2409825" y="47358300"/>
            <a:ext cx="314325" cy="165735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8" name="Line 143">
            <a:extLst>
              <a:ext uri="{FF2B5EF4-FFF2-40B4-BE49-F238E27FC236}">
                <a16:creationId xmlns:a16="http://schemas.microsoft.com/office/drawing/2014/main" xmlns="" id="{2E4ACDA3-319E-9F72-C3D6-6119593F1271}"/>
              </a:ext>
            </a:extLst>
          </xdr:cNvPr>
          <xdr:cNvSpPr>
            <a:spLocks noChangeShapeType="1"/>
          </xdr:cNvSpPr>
        </xdr:nvSpPr>
        <xdr:spPr bwMode="auto">
          <a:xfrm flipV="1">
            <a:off x="1533525" y="46691550"/>
            <a:ext cx="1266825" cy="93345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9" name="Line 137">
            <a:extLst>
              <a:ext uri="{FF2B5EF4-FFF2-40B4-BE49-F238E27FC236}">
                <a16:creationId xmlns:a16="http://schemas.microsoft.com/office/drawing/2014/main" xmlns="" id="{3A689EB8-406C-ACD0-E067-07EE88DC6B7D}"/>
              </a:ext>
            </a:extLst>
          </xdr:cNvPr>
          <xdr:cNvSpPr>
            <a:spLocks noChangeShapeType="1"/>
          </xdr:cNvSpPr>
        </xdr:nvSpPr>
        <xdr:spPr bwMode="auto">
          <a:xfrm flipH="1" flipV="1">
            <a:off x="3371850" y="47777400"/>
            <a:ext cx="1619250" cy="885825"/>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50" name="Line 145">
            <a:extLst>
              <a:ext uri="{FF2B5EF4-FFF2-40B4-BE49-F238E27FC236}">
                <a16:creationId xmlns:a16="http://schemas.microsoft.com/office/drawing/2014/main" xmlns="" id="{AF428158-EFCE-F5DE-4775-98E64610C7DA}"/>
              </a:ext>
            </a:extLst>
          </xdr:cNvPr>
          <xdr:cNvSpPr>
            <a:spLocks noChangeShapeType="1"/>
          </xdr:cNvSpPr>
        </xdr:nvSpPr>
        <xdr:spPr bwMode="auto">
          <a:xfrm flipH="1">
            <a:off x="3962400" y="45510450"/>
            <a:ext cx="847725" cy="1266825"/>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51" name="Line 137">
            <a:extLst>
              <a:ext uri="{FF2B5EF4-FFF2-40B4-BE49-F238E27FC236}">
                <a16:creationId xmlns:a16="http://schemas.microsoft.com/office/drawing/2014/main" xmlns="" id="{9FE2ED51-26A8-4A53-BFAE-72788CF4AD63}"/>
              </a:ext>
            </a:extLst>
          </xdr:cNvPr>
          <xdr:cNvSpPr>
            <a:spLocks noChangeShapeType="1"/>
          </xdr:cNvSpPr>
        </xdr:nvSpPr>
        <xdr:spPr bwMode="auto">
          <a:xfrm flipH="1" flipV="1">
            <a:off x="3514725" y="47282100"/>
            <a:ext cx="1076325" cy="180975"/>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52" name="Line 136">
            <a:extLst>
              <a:ext uri="{FF2B5EF4-FFF2-40B4-BE49-F238E27FC236}">
                <a16:creationId xmlns:a16="http://schemas.microsoft.com/office/drawing/2014/main" xmlns="" id="{B18D0B60-F5BC-AEE6-C4CD-51389AD8FF37}"/>
              </a:ext>
            </a:extLst>
          </xdr:cNvPr>
          <xdr:cNvSpPr>
            <a:spLocks noChangeShapeType="1"/>
          </xdr:cNvSpPr>
        </xdr:nvSpPr>
        <xdr:spPr bwMode="auto">
          <a:xfrm flipV="1">
            <a:off x="1590675" y="45929550"/>
            <a:ext cx="809625" cy="34290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cxnSp macro="">
        <xdr:nvCxnSpPr>
          <xdr:cNvPr id="127" name="Connecteur droit avec flèche 126">
            <a:extLst>
              <a:ext uri="{FF2B5EF4-FFF2-40B4-BE49-F238E27FC236}">
                <a16:creationId xmlns:a16="http://schemas.microsoft.com/office/drawing/2014/main" xmlns="" id="{0FA076C3-55DC-DBD9-D45F-CD8FEA0D0E9C}"/>
              </a:ext>
            </a:extLst>
          </xdr:cNvPr>
          <xdr:cNvCxnSpPr/>
        </xdr:nvCxnSpPr>
        <xdr:spPr>
          <a:xfrm rot="10800000" flipV="1">
            <a:off x="3143250" y="44853225"/>
            <a:ext cx="1400175"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30" name="Connecteur droit avec flèche 129">
            <a:extLst>
              <a:ext uri="{FF2B5EF4-FFF2-40B4-BE49-F238E27FC236}">
                <a16:creationId xmlns:a16="http://schemas.microsoft.com/office/drawing/2014/main" xmlns="" id="{D4981E3B-A757-0CD1-C5F7-1EC6A2DDB100}"/>
              </a:ext>
            </a:extLst>
          </xdr:cNvPr>
          <xdr:cNvCxnSpPr/>
        </xdr:nvCxnSpPr>
        <xdr:spPr>
          <a:xfrm flipV="1">
            <a:off x="1847850" y="45386625"/>
            <a:ext cx="762000" cy="4191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0</xdr:col>
      <xdr:colOff>161925</xdr:colOff>
      <xdr:row>146</xdr:row>
      <xdr:rowOff>47625</xdr:rowOff>
    </xdr:from>
    <xdr:to>
      <xdr:col>0</xdr:col>
      <xdr:colOff>819150</xdr:colOff>
      <xdr:row>149</xdr:row>
      <xdr:rowOff>76200</xdr:rowOff>
    </xdr:to>
    <xdr:pic>
      <xdr:nvPicPr>
        <xdr:cNvPr id="35333" name="Picture 8889">
          <a:extLst>
            <a:ext uri="{FF2B5EF4-FFF2-40B4-BE49-F238E27FC236}">
              <a16:creationId xmlns:a16="http://schemas.microsoft.com/office/drawing/2014/main" xmlns="" id="{C3F9BA5E-F956-95A7-9369-2E090EA1E03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61925" y="29165550"/>
          <a:ext cx="657225" cy="628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775454</xdr:colOff>
      <xdr:row>164</xdr:row>
      <xdr:rowOff>177026</xdr:rowOff>
    </xdr:from>
    <xdr:to>
      <xdr:col>6</xdr:col>
      <xdr:colOff>262592</xdr:colOff>
      <xdr:row>165</xdr:row>
      <xdr:rowOff>102507</xdr:rowOff>
    </xdr:to>
    <xdr:sp macro="" textlink="">
      <xdr:nvSpPr>
        <xdr:cNvPr id="131" name="Text Box 22">
          <a:extLst>
            <a:ext uri="{FF2B5EF4-FFF2-40B4-BE49-F238E27FC236}">
              <a16:creationId xmlns:a16="http://schemas.microsoft.com/office/drawing/2014/main" xmlns="" id="{C6961258-A668-F34A-262E-C8CBC24FF399}"/>
            </a:ext>
          </a:extLst>
        </xdr:cNvPr>
        <xdr:cNvSpPr txBox="1">
          <a:spLocks noChangeArrowheads="1"/>
        </xdr:cNvSpPr>
      </xdr:nvSpPr>
      <xdr:spPr bwMode="auto">
        <a:xfrm>
          <a:off x="5339517" y="32720776"/>
          <a:ext cx="399950" cy="123919"/>
        </a:xfrm>
        <a:prstGeom prst="rect">
          <a:avLst/>
        </a:prstGeom>
        <a:noFill/>
        <a:ln w="9525" algn="ctr">
          <a:noFill/>
          <a:miter lim="800000"/>
          <a:headEnd/>
          <a:tailEnd/>
        </a:ln>
        <a:effectLst/>
      </xdr:spPr>
      <xdr:txBody>
        <a:bodyPr vertOverflow="clip" wrap="square" lIns="27432" tIns="32004" rIns="27432" bIns="32004" anchor="ctr" upright="1"/>
        <a:lstStyle/>
        <a:p>
          <a:pPr algn="ctr" rtl="1">
            <a:defRPr sz="1000"/>
          </a:pPr>
          <a:r>
            <a:rPr lang="fr-FR" sz="900" b="0" i="0" strike="noStrike">
              <a:solidFill>
                <a:srgbClr val="000000"/>
              </a:solidFill>
              <a:latin typeface="Comic Sans MS"/>
            </a:rPr>
            <a:t>Vérin</a:t>
          </a:r>
        </a:p>
      </xdr:txBody>
    </xdr:sp>
    <xdr:clientData/>
  </xdr:twoCellAnchor>
  <xdr:twoCellAnchor>
    <xdr:from>
      <xdr:col>0</xdr:col>
      <xdr:colOff>0</xdr:colOff>
      <xdr:row>178</xdr:row>
      <xdr:rowOff>123825</xdr:rowOff>
    </xdr:from>
    <xdr:to>
      <xdr:col>5</xdr:col>
      <xdr:colOff>647700</xdr:colOff>
      <xdr:row>199</xdr:row>
      <xdr:rowOff>9525</xdr:rowOff>
    </xdr:to>
    <xdr:grpSp>
      <xdr:nvGrpSpPr>
        <xdr:cNvPr id="35335" name="Groupe 4">
          <a:extLst>
            <a:ext uri="{FF2B5EF4-FFF2-40B4-BE49-F238E27FC236}">
              <a16:creationId xmlns:a16="http://schemas.microsoft.com/office/drawing/2014/main" xmlns="" id="{219230A0-BC1D-D37F-0805-2561DD5ECF01}"/>
            </a:ext>
          </a:extLst>
        </xdr:cNvPr>
        <xdr:cNvGrpSpPr>
          <a:grpSpLocks/>
        </xdr:cNvGrpSpPr>
      </xdr:nvGrpSpPr>
      <xdr:grpSpPr bwMode="auto">
        <a:xfrm>
          <a:off x="0" y="35652075"/>
          <a:ext cx="5219700" cy="4086225"/>
          <a:chOff x="0" y="35652075"/>
          <a:chExt cx="5219700" cy="4086225"/>
        </a:xfrm>
      </xdr:grpSpPr>
      <xdr:pic>
        <xdr:nvPicPr>
          <xdr:cNvPr id="35339" name="Image 131" descr="LA BAIE.bmp">
            <a:extLst>
              <a:ext uri="{FF2B5EF4-FFF2-40B4-BE49-F238E27FC236}">
                <a16:creationId xmlns:a16="http://schemas.microsoft.com/office/drawing/2014/main" xmlns="" id="{18A4AA90-9DE8-5515-B615-9718EDB761C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0" y="35928300"/>
            <a:ext cx="5219700" cy="3000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35340" name="Groupe 3">
            <a:extLst>
              <a:ext uri="{FF2B5EF4-FFF2-40B4-BE49-F238E27FC236}">
                <a16:creationId xmlns:a16="http://schemas.microsoft.com/office/drawing/2014/main" xmlns="" id="{C5DFC75A-02E6-BDE6-7561-1037B1AA8B75}"/>
              </a:ext>
            </a:extLst>
          </xdr:cNvPr>
          <xdr:cNvGrpSpPr>
            <a:grpSpLocks/>
          </xdr:cNvGrpSpPr>
        </xdr:nvGrpSpPr>
        <xdr:grpSpPr bwMode="auto">
          <a:xfrm>
            <a:off x="1562100" y="35652075"/>
            <a:ext cx="400050" cy="4086225"/>
            <a:chOff x="1562100" y="35652075"/>
            <a:chExt cx="400050" cy="4086225"/>
          </a:xfrm>
        </xdr:grpSpPr>
        <xdr:sp macro="" textlink="">
          <xdr:nvSpPr>
            <xdr:cNvPr id="35341" name="Line 5716">
              <a:extLst>
                <a:ext uri="{FF2B5EF4-FFF2-40B4-BE49-F238E27FC236}">
                  <a16:creationId xmlns:a16="http://schemas.microsoft.com/office/drawing/2014/main" xmlns="" id="{8C8918EC-FBC2-F90A-2114-1A26D05BF3E0}"/>
                </a:ext>
              </a:extLst>
            </xdr:cNvPr>
            <xdr:cNvSpPr>
              <a:spLocks noChangeShapeType="1"/>
            </xdr:cNvSpPr>
          </xdr:nvSpPr>
          <xdr:spPr bwMode="auto">
            <a:xfrm>
              <a:off x="1562100" y="35709225"/>
              <a:ext cx="381000" cy="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2" name="Line 5717">
              <a:extLst>
                <a:ext uri="{FF2B5EF4-FFF2-40B4-BE49-F238E27FC236}">
                  <a16:creationId xmlns:a16="http://schemas.microsoft.com/office/drawing/2014/main" xmlns="" id="{231EB39C-DCD0-AE2B-0112-E9C4A2391A75}"/>
                </a:ext>
              </a:extLst>
            </xdr:cNvPr>
            <xdr:cNvSpPr>
              <a:spLocks noChangeShapeType="1"/>
            </xdr:cNvSpPr>
          </xdr:nvSpPr>
          <xdr:spPr bwMode="auto">
            <a:xfrm>
              <a:off x="1590675" y="39023925"/>
              <a:ext cx="371475" cy="0"/>
            </a:xfrm>
            <a:prstGeom prst="line">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sp>
        <xdr:sp macro="" textlink="">
          <xdr:nvSpPr>
            <xdr:cNvPr id="35343" name="Line 5715">
              <a:extLst>
                <a:ext uri="{FF2B5EF4-FFF2-40B4-BE49-F238E27FC236}">
                  <a16:creationId xmlns:a16="http://schemas.microsoft.com/office/drawing/2014/main" xmlns="" id="{2C0495D0-F112-973D-C7A1-3F66388AC559}"/>
                </a:ext>
              </a:extLst>
            </xdr:cNvPr>
            <xdr:cNvSpPr>
              <a:spLocks noChangeShapeType="1"/>
            </xdr:cNvSpPr>
          </xdr:nvSpPr>
          <xdr:spPr bwMode="auto">
            <a:xfrm>
              <a:off x="1933575" y="35652075"/>
              <a:ext cx="0" cy="4086225"/>
            </a:xfrm>
            <a:prstGeom prst="line">
              <a:avLst/>
            </a:prstGeom>
            <a:noFill/>
            <a:ln w="9525">
              <a:solidFill>
                <a:srgbClr val="000000"/>
              </a:solidFill>
              <a:prstDash val="lgDashDot"/>
              <a:round/>
              <a:headEnd/>
              <a:tailEnd/>
            </a:ln>
            <a:extLst>
              <a:ext uri="{909E8E84-426E-40DD-AFC4-6F175D3DCCD1}">
                <a14:hiddenFill xmlns:a14="http://schemas.microsoft.com/office/drawing/2010/main" xmlns="">
                  <a:noFill/>
                </a14:hiddenFill>
              </a:ext>
            </a:extLst>
          </xdr:spPr>
        </xdr:sp>
      </xdr:grpSp>
    </xdr:grpSp>
    <xdr:clientData/>
  </xdr:twoCellAnchor>
  <xdr:twoCellAnchor editAs="oneCell">
    <xdr:from>
      <xdr:col>0</xdr:col>
      <xdr:colOff>0</xdr:colOff>
      <xdr:row>162</xdr:row>
      <xdr:rowOff>19050</xdr:rowOff>
    </xdr:from>
    <xdr:to>
      <xdr:col>6</xdr:col>
      <xdr:colOff>257175</xdr:colOff>
      <xdr:row>168</xdr:row>
      <xdr:rowOff>152400</xdr:rowOff>
    </xdr:to>
    <xdr:pic>
      <xdr:nvPicPr>
        <xdr:cNvPr id="35336" name="Image 5">
          <a:extLst>
            <a:ext uri="{FF2B5EF4-FFF2-40B4-BE49-F238E27FC236}">
              <a16:creationId xmlns:a16="http://schemas.microsoft.com/office/drawing/2014/main" xmlns="" id="{45A316EF-9B24-3574-82BA-45B67D65737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0" y="32346900"/>
          <a:ext cx="5743575"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790575</xdr:colOff>
      <xdr:row>209</xdr:row>
      <xdr:rowOff>76200</xdr:rowOff>
    </xdr:from>
    <xdr:to>
      <xdr:col>6</xdr:col>
      <xdr:colOff>523875</xdr:colOff>
      <xdr:row>217</xdr:row>
      <xdr:rowOff>190500</xdr:rowOff>
    </xdr:to>
    <xdr:pic>
      <xdr:nvPicPr>
        <xdr:cNvPr id="35337" name="Image 2">
          <a:extLst>
            <a:ext uri="{FF2B5EF4-FFF2-40B4-BE49-F238E27FC236}">
              <a16:creationId xmlns:a16="http://schemas.microsoft.com/office/drawing/2014/main" xmlns="" id="{2D893611-AEA2-67FB-3545-D52CCD63D60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790575" y="41814750"/>
          <a:ext cx="5219700" cy="1714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713534</xdr:colOff>
      <xdr:row>164</xdr:row>
      <xdr:rowOff>34151</xdr:rowOff>
    </xdr:from>
    <xdr:to>
      <xdr:col>4</xdr:col>
      <xdr:colOff>200672</xdr:colOff>
      <xdr:row>164</xdr:row>
      <xdr:rowOff>159657</xdr:rowOff>
    </xdr:to>
    <xdr:sp macro="" textlink="">
      <xdr:nvSpPr>
        <xdr:cNvPr id="113" name="Text Box 22">
          <a:extLst>
            <a:ext uri="{FF2B5EF4-FFF2-40B4-BE49-F238E27FC236}">
              <a16:creationId xmlns:a16="http://schemas.microsoft.com/office/drawing/2014/main" xmlns="" id="{92901C71-A351-658E-170C-1906AB9273FD}"/>
            </a:ext>
          </a:extLst>
        </xdr:cNvPr>
        <xdr:cNvSpPr txBox="1">
          <a:spLocks noChangeArrowheads="1"/>
        </xdr:cNvSpPr>
      </xdr:nvSpPr>
      <xdr:spPr bwMode="auto">
        <a:xfrm>
          <a:off x="3456734" y="32762051"/>
          <a:ext cx="401538" cy="125506"/>
        </a:xfrm>
        <a:prstGeom prst="rect">
          <a:avLst/>
        </a:prstGeom>
        <a:noFill/>
        <a:ln w="9525" algn="ctr">
          <a:noFill/>
          <a:miter lim="800000"/>
          <a:headEnd/>
          <a:tailEnd/>
        </a:ln>
        <a:effectLst/>
      </xdr:spPr>
      <xdr:txBody>
        <a:bodyPr vertOverflow="clip" wrap="square" lIns="27432" tIns="32004" rIns="27432" bIns="32004" anchor="ctr" upright="1"/>
        <a:lstStyle/>
        <a:p>
          <a:pPr algn="ctr" rtl="1">
            <a:defRPr sz="1000"/>
          </a:pPr>
          <a:r>
            <a:rPr lang="fr-FR" sz="900" b="0" i="0" strike="noStrike">
              <a:solidFill>
                <a:srgbClr val="000000"/>
              </a:solidFill>
              <a:latin typeface="Comic Sans MS"/>
            </a:rPr>
            <a:t>Vérin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1285875</xdr:colOff>
      <xdr:row>26</xdr:row>
      <xdr:rowOff>152400</xdr:rowOff>
    </xdr:from>
    <xdr:to>
      <xdr:col>2</xdr:col>
      <xdr:colOff>857250</xdr:colOff>
      <xdr:row>32</xdr:row>
      <xdr:rowOff>28575</xdr:rowOff>
    </xdr:to>
    <xdr:pic>
      <xdr:nvPicPr>
        <xdr:cNvPr id="12314" name="Image 1">
          <a:extLst>
            <a:ext uri="{FF2B5EF4-FFF2-40B4-BE49-F238E27FC236}">
              <a16:creationId xmlns:a16="http://schemas.microsoft.com/office/drawing/2014/main" xmlns="" id="{79D93F1C-9424-0A43-2BE3-62E8964991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324225" y="8143875"/>
          <a:ext cx="1590675"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180975</xdr:colOff>
      <xdr:row>0</xdr:row>
      <xdr:rowOff>0</xdr:rowOff>
    </xdr:from>
    <xdr:to>
      <xdr:col>5</xdr:col>
      <xdr:colOff>1047750</xdr:colOff>
      <xdr:row>4</xdr:row>
      <xdr:rowOff>133350</xdr:rowOff>
    </xdr:to>
    <xdr:pic>
      <xdr:nvPicPr>
        <xdr:cNvPr id="32350" name="Image 1" descr="AC bordeaux.JPG">
          <a:extLst>
            <a:ext uri="{FF2B5EF4-FFF2-40B4-BE49-F238E27FC236}">
              <a16:creationId xmlns:a16="http://schemas.microsoft.com/office/drawing/2014/main" xmlns="" id="{A76F0E87-65D4-8924-1F5B-9D00C3D504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48325" y="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923925</xdr:colOff>
      <xdr:row>0</xdr:row>
      <xdr:rowOff>0</xdr:rowOff>
    </xdr:from>
    <xdr:to>
      <xdr:col>4</xdr:col>
      <xdr:colOff>1000125</xdr:colOff>
      <xdr:row>2</xdr:row>
      <xdr:rowOff>85725</xdr:rowOff>
    </xdr:to>
    <xdr:pic>
      <xdr:nvPicPr>
        <xdr:cNvPr id="32351" name="Image 2" descr="Logo LMH 2015.JPG">
          <a:extLst>
            <a:ext uri="{FF2B5EF4-FFF2-40B4-BE49-F238E27FC236}">
              <a16:creationId xmlns:a16="http://schemas.microsoft.com/office/drawing/2014/main" xmlns="" id="{EE60E813-5990-BEA7-BBCC-2EDB7A7603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57675" y="0"/>
          <a:ext cx="11430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762000</xdr:colOff>
      <xdr:row>2</xdr:row>
      <xdr:rowOff>152400</xdr:rowOff>
    </xdr:from>
    <xdr:to>
      <xdr:col>5</xdr:col>
      <xdr:colOff>28575</xdr:colOff>
      <xdr:row>5</xdr:row>
      <xdr:rowOff>114300</xdr:rowOff>
    </xdr:to>
    <xdr:pic>
      <xdr:nvPicPr>
        <xdr:cNvPr id="32352" name="Image 3" descr="GRETA 2017.JPG">
          <a:extLst>
            <a:ext uri="{FF2B5EF4-FFF2-40B4-BE49-F238E27FC236}">
              <a16:creationId xmlns:a16="http://schemas.microsoft.com/office/drawing/2014/main" xmlns="" id="{6D87D10A-EC40-AB96-1242-8F0205CFA1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95750" y="742950"/>
          <a:ext cx="14001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238125</xdr:colOff>
      <xdr:row>6</xdr:row>
      <xdr:rowOff>9525</xdr:rowOff>
    </xdr:from>
    <xdr:to>
      <xdr:col>3</xdr:col>
      <xdr:colOff>104775</xdr:colOff>
      <xdr:row>9</xdr:row>
      <xdr:rowOff>9525</xdr:rowOff>
    </xdr:to>
    <xdr:pic>
      <xdr:nvPicPr>
        <xdr:cNvPr id="32353" name="Image 4" descr="signature slyv.jpg">
          <a:extLst>
            <a:ext uri="{FF2B5EF4-FFF2-40B4-BE49-F238E27FC236}">
              <a16:creationId xmlns:a16="http://schemas.microsoft.com/office/drawing/2014/main" xmlns="" id="{D7F327BD-DCED-9584-488C-97E6C14B31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05075" y="1400175"/>
          <a:ext cx="9334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552450</xdr:colOff>
      <xdr:row>5</xdr:row>
      <xdr:rowOff>180975</xdr:rowOff>
    </xdr:from>
    <xdr:to>
      <xdr:col>5</xdr:col>
      <xdr:colOff>923925</xdr:colOff>
      <xdr:row>9</xdr:row>
      <xdr:rowOff>161925</xdr:rowOff>
    </xdr:to>
    <xdr:pic>
      <xdr:nvPicPr>
        <xdr:cNvPr id="32354" name="Image 5">
          <a:extLst>
            <a:ext uri="{FF2B5EF4-FFF2-40B4-BE49-F238E27FC236}">
              <a16:creationId xmlns:a16="http://schemas.microsoft.com/office/drawing/2014/main" xmlns="" id="{9D697F5A-175A-6C5D-A923-768E68FF782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953000" y="1371600"/>
          <a:ext cx="1438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180975</xdr:colOff>
      <xdr:row>10</xdr:row>
      <xdr:rowOff>47625</xdr:rowOff>
    </xdr:from>
    <xdr:to>
      <xdr:col>5</xdr:col>
      <xdr:colOff>1047750</xdr:colOff>
      <xdr:row>14</xdr:row>
      <xdr:rowOff>180975</xdr:rowOff>
    </xdr:to>
    <xdr:pic>
      <xdr:nvPicPr>
        <xdr:cNvPr id="32355" name="Image 6" descr="AC bordeaux.JPG">
          <a:extLst>
            <a:ext uri="{FF2B5EF4-FFF2-40B4-BE49-F238E27FC236}">
              <a16:creationId xmlns:a16="http://schemas.microsoft.com/office/drawing/2014/main" xmlns="" id="{48ADB541-340B-F1DC-46AD-1F9F7C2CE4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48325" y="2238375"/>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923925</xdr:colOff>
      <xdr:row>10</xdr:row>
      <xdr:rowOff>28575</xdr:rowOff>
    </xdr:from>
    <xdr:to>
      <xdr:col>4</xdr:col>
      <xdr:colOff>1000125</xdr:colOff>
      <xdr:row>12</xdr:row>
      <xdr:rowOff>114300</xdr:rowOff>
    </xdr:to>
    <xdr:pic>
      <xdr:nvPicPr>
        <xdr:cNvPr id="32356" name="Image 7" descr="Logo LMH 2015.JPG">
          <a:extLst>
            <a:ext uri="{FF2B5EF4-FFF2-40B4-BE49-F238E27FC236}">
              <a16:creationId xmlns:a16="http://schemas.microsoft.com/office/drawing/2014/main" xmlns="" id="{002F19AA-CF0E-0BD7-782A-95C59DE477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57675" y="2219325"/>
          <a:ext cx="11430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762000</xdr:colOff>
      <xdr:row>13</xdr:row>
      <xdr:rowOff>0</xdr:rowOff>
    </xdr:from>
    <xdr:to>
      <xdr:col>5</xdr:col>
      <xdr:colOff>28575</xdr:colOff>
      <xdr:row>15</xdr:row>
      <xdr:rowOff>161925</xdr:rowOff>
    </xdr:to>
    <xdr:pic>
      <xdr:nvPicPr>
        <xdr:cNvPr id="32357" name="Image 8" descr="GRETA 2017.JPG">
          <a:extLst>
            <a:ext uri="{FF2B5EF4-FFF2-40B4-BE49-F238E27FC236}">
              <a16:creationId xmlns:a16="http://schemas.microsoft.com/office/drawing/2014/main" xmlns="" id="{6B71B196-CFE7-A0A3-6C52-BE6DF295C8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95750" y="2981325"/>
          <a:ext cx="14001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238125</xdr:colOff>
      <xdr:row>16</xdr:row>
      <xdr:rowOff>9525</xdr:rowOff>
    </xdr:from>
    <xdr:to>
      <xdr:col>3</xdr:col>
      <xdr:colOff>104775</xdr:colOff>
      <xdr:row>19</xdr:row>
      <xdr:rowOff>9525</xdr:rowOff>
    </xdr:to>
    <xdr:pic>
      <xdr:nvPicPr>
        <xdr:cNvPr id="32358" name="Image 9" descr="signature slyv.jpg">
          <a:extLst>
            <a:ext uri="{FF2B5EF4-FFF2-40B4-BE49-F238E27FC236}">
              <a16:creationId xmlns:a16="http://schemas.microsoft.com/office/drawing/2014/main" xmlns="" id="{42A9DC90-DDE3-FAEC-2ACF-E8FCBBCDB6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05075" y="3590925"/>
          <a:ext cx="9334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552450</xdr:colOff>
      <xdr:row>15</xdr:row>
      <xdr:rowOff>180975</xdr:rowOff>
    </xdr:from>
    <xdr:to>
      <xdr:col>5</xdr:col>
      <xdr:colOff>923925</xdr:colOff>
      <xdr:row>19</xdr:row>
      <xdr:rowOff>161925</xdr:rowOff>
    </xdr:to>
    <xdr:pic>
      <xdr:nvPicPr>
        <xdr:cNvPr id="32359" name="Image 10">
          <a:extLst>
            <a:ext uri="{FF2B5EF4-FFF2-40B4-BE49-F238E27FC236}">
              <a16:creationId xmlns:a16="http://schemas.microsoft.com/office/drawing/2014/main" xmlns="" id="{0BD1EA13-EDA6-521E-F319-E69BF836D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953000" y="3562350"/>
          <a:ext cx="1438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180975</xdr:colOff>
      <xdr:row>20</xdr:row>
      <xdr:rowOff>38100</xdr:rowOff>
    </xdr:from>
    <xdr:to>
      <xdr:col>5</xdr:col>
      <xdr:colOff>1047750</xdr:colOff>
      <xdr:row>24</xdr:row>
      <xdr:rowOff>171450</xdr:rowOff>
    </xdr:to>
    <xdr:pic>
      <xdr:nvPicPr>
        <xdr:cNvPr id="32360" name="Image 11" descr="AC bordeaux.JPG">
          <a:extLst>
            <a:ext uri="{FF2B5EF4-FFF2-40B4-BE49-F238E27FC236}">
              <a16:creationId xmlns:a16="http://schemas.microsoft.com/office/drawing/2014/main" xmlns="" id="{D890E381-2257-6D57-D042-AAD862170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48325" y="441960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923925</xdr:colOff>
      <xdr:row>20</xdr:row>
      <xdr:rowOff>28575</xdr:rowOff>
    </xdr:from>
    <xdr:to>
      <xdr:col>4</xdr:col>
      <xdr:colOff>1000125</xdr:colOff>
      <xdr:row>22</xdr:row>
      <xdr:rowOff>114300</xdr:rowOff>
    </xdr:to>
    <xdr:pic>
      <xdr:nvPicPr>
        <xdr:cNvPr id="32361" name="Image 12" descr="Logo LMH 2015.JPG">
          <a:extLst>
            <a:ext uri="{FF2B5EF4-FFF2-40B4-BE49-F238E27FC236}">
              <a16:creationId xmlns:a16="http://schemas.microsoft.com/office/drawing/2014/main" xmlns="" id="{7EEF73A1-816B-8059-8CE5-F4414B9FDD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57675" y="4410075"/>
          <a:ext cx="11430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762000</xdr:colOff>
      <xdr:row>22</xdr:row>
      <xdr:rowOff>180975</xdr:rowOff>
    </xdr:from>
    <xdr:to>
      <xdr:col>5</xdr:col>
      <xdr:colOff>28575</xdr:colOff>
      <xdr:row>25</xdr:row>
      <xdr:rowOff>142875</xdr:rowOff>
    </xdr:to>
    <xdr:pic>
      <xdr:nvPicPr>
        <xdr:cNvPr id="32362" name="Image 13" descr="GRETA 2017.JPG">
          <a:extLst>
            <a:ext uri="{FF2B5EF4-FFF2-40B4-BE49-F238E27FC236}">
              <a16:creationId xmlns:a16="http://schemas.microsoft.com/office/drawing/2014/main" xmlns="" id="{B289F936-7AF7-CD17-B311-550E2B6320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95750" y="5153025"/>
          <a:ext cx="14001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238125</xdr:colOff>
      <xdr:row>26</xdr:row>
      <xdr:rowOff>9525</xdr:rowOff>
    </xdr:from>
    <xdr:to>
      <xdr:col>3</xdr:col>
      <xdr:colOff>104775</xdr:colOff>
      <xdr:row>29</xdr:row>
      <xdr:rowOff>9525</xdr:rowOff>
    </xdr:to>
    <xdr:pic>
      <xdr:nvPicPr>
        <xdr:cNvPr id="32363" name="Image 14" descr="signature slyv.jpg">
          <a:extLst>
            <a:ext uri="{FF2B5EF4-FFF2-40B4-BE49-F238E27FC236}">
              <a16:creationId xmlns:a16="http://schemas.microsoft.com/office/drawing/2014/main" xmlns="" id="{F3068E2D-1AE9-9AF4-7994-37AC96F5D8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05075" y="5781675"/>
          <a:ext cx="9334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552450</xdr:colOff>
      <xdr:row>25</xdr:row>
      <xdr:rowOff>180975</xdr:rowOff>
    </xdr:from>
    <xdr:to>
      <xdr:col>5</xdr:col>
      <xdr:colOff>923925</xdr:colOff>
      <xdr:row>29</xdr:row>
      <xdr:rowOff>161925</xdr:rowOff>
    </xdr:to>
    <xdr:pic>
      <xdr:nvPicPr>
        <xdr:cNvPr id="32364" name="Image 15">
          <a:extLst>
            <a:ext uri="{FF2B5EF4-FFF2-40B4-BE49-F238E27FC236}">
              <a16:creationId xmlns:a16="http://schemas.microsoft.com/office/drawing/2014/main" xmlns="" id="{446E885B-340F-5F36-A7CF-F95A3077C2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953000" y="5753100"/>
          <a:ext cx="1438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180975</xdr:colOff>
      <xdr:row>30</xdr:row>
      <xdr:rowOff>57150</xdr:rowOff>
    </xdr:from>
    <xdr:to>
      <xdr:col>5</xdr:col>
      <xdr:colOff>1047750</xdr:colOff>
      <xdr:row>34</xdr:row>
      <xdr:rowOff>190500</xdr:rowOff>
    </xdr:to>
    <xdr:pic>
      <xdr:nvPicPr>
        <xdr:cNvPr id="32365" name="Image 16" descr="AC bordeaux.JPG">
          <a:extLst>
            <a:ext uri="{FF2B5EF4-FFF2-40B4-BE49-F238E27FC236}">
              <a16:creationId xmlns:a16="http://schemas.microsoft.com/office/drawing/2014/main" xmlns="" id="{7696C2CD-A73C-3BAE-3D7B-FCAB4E2A31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648325" y="6629400"/>
          <a:ext cx="866775"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923925</xdr:colOff>
      <xdr:row>30</xdr:row>
      <xdr:rowOff>47625</xdr:rowOff>
    </xdr:from>
    <xdr:to>
      <xdr:col>4</xdr:col>
      <xdr:colOff>1000125</xdr:colOff>
      <xdr:row>32</xdr:row>
      <xdr:rowOff>133350</xdr:rowOff>
    </xdr:to>
    <xdr:pic>
      <xdr:nvPicPr>
        <xdr:cNvPr id="32366" name="Image 17" descr="Logo LMH 2015.JPG">
          <a:extLst>
            <a:ext uri="{FF2B5EF4-FFF2-40B4-BE49-F238E27FC236}">
              <a16:creationId xmlns:a16="http://schemas.microsoft.com/office/drawing/2014/main" xmlns="" id="{6B55A5E7-6BFA-A188-FE4C-23774CD8BC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257675" y="6619875"/>
          <a:ext cx="1143000" cy="676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762000</xdr:colOff>
      <xdr:row>33</xdr:row>
      <xdr:rowOff>0</xdr:rowOff>
    </xdr:from>
    <xdr:to>
      <xdr:col>5</xdr:col>
      <xdr:colOff>28575</xdr:colOff>
      <xdr:row>35</xdr:row>
      <xdr:rowOff>161925</xdr:rowOff>
    </xdr:to>
    <xdr:pic>
      <xdr:nvPicPr>
        <xdr:cNvPr id="32367" name="Image 18" descr="GRETA 2017.JPG">
          <a:extLst>
            <a:ext uri="{FF2B5EF4-FFF2-40B4-BE49-F238E27FC236}">
              <a16:creationId xmlns:a16="http://schemas.microsoft.com/office/drawing/2014/main" xmlns="" id="{42C0DE60-6A96-D463-85A0-51BB5F5112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95750" y="7362825"/>
          <a:ext cx="14001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238125</xdr:colOff>
      <xdr:row>36</xdr:row>
      <xdr:rowOff>9525</xdr:rowOff>
    </xdr:from>
    <xdr:to>
      <xdr:col>3</xdr:col>
      <xdr:colOff>104775</xdr:colOff>
      <xdr:row>39</xdr:row>
      <xdr:rowOff>9525</xdr:rowOff>
    </xdr:to>
    <xdr:pic>
      <xdr:nvPicPr>
        <xdr:cNvPr id="32368" name="Image 19" descr="signature slyv.jpg">
          <a:extLst>
            <a:ext uri="{FF2B5EF4-FFF2-40B4-BE49-F238E27FC236}">
              <a16:creationId xmlns:a16="http://schemas.microsoft.com/office/drawing/2014/main" xmlns="" id="{9840875E-878E-1DAD-205A-794605D1C7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505075" y="7972425"/>
          <a:ext cx="933450" cy="600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552450</xdr:colOff>
      <xdr:row>35</xdr:row>
      <xdr:rowOff>180975</xdr:rowOff>
    </xdr:from>
    <xdr:to>
      <xdr:col>5</xdr:col>
      <xdr:colOff>923925</xdr:colOff>
      <xdr:row>39</xdr:row>
      <xdr:rowOff>161925</xdr:rowOff>
    </xdr:to>
    <xdr:pic>
      <xdr:nvPicPr>
        <xdr:cNvPr id="32369" name="Image 20">
          <a:extLst>
            <a:ext uri="{FF2B5EF4-FFF2-40B4-BE49-F238E27FC236}">
              <a16:creationId xmlns:a16="http://schemas.microsoft.com/office/drawing/2014/main" xmlns="" id="{0A4960DD-6BCE-4EB9-9C39-70BE55E943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953000" y="7943850"/>
          <a:ext cx="1438275" cy="7810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H500"/>
  <sheetViews>
    <sheetView showGridLines="0" topLeftCell="A254" zoomScale="150" zoomScaleNormal="150" workbookViewId="0">
      <selection activeCell="M14" sqref="M14"/>
    </sheetView>
  </sheetViews>
  <sheetFormatPr baseColWidth="10" defaultColWidth="11.19921875" defaultRowHeight="15.75"/>
  <cols>
    <col min="1" max="7" width="9.59765625" style="1" customWidth="1"/>
    <col min="8" max="8" width="4" style="1" customWidth="1"/>
    <col min="9" max="16384" width="11.19921875" style="1"/>
  </cols>
  <sheetData>
    <row r="1" spans="1:8" ht="15.75" customHeight="1">
      <c r="A1" s="174" t="s">
        <v>0</v>
      </c>
      <c r="B1" s="175"/>
      <c r="C1" s="158" t="s">
        <v>1</v>
      </c>
      <c r="D1" s="159"/>
      <c r="E1" s="159"/>
      <c r="F1" s="159"/>
      <c r="G1" s="159"/>
      <c r="H1" s="160"/>
    </row>
    <row r="2" spans="1:8">
      <c r="A2" s="176"/>
      <c r="B2" s="177"/>
      <c r="C2" s="161"/>
      <c r="D2" s="162"/>
      <c r="E2" s="162"/>
      <c r="F2" s="162"/>
      <c r="G2" s="162"/>
      <c r="H2" s="163"/>
    </row>
    <row r="3" spans="1:8">
      <c r="A3" s="176"/>
      <c r="B3" s="177"/>
      <c r="C3" s="161"/>
      <c r="D3" s="162"/>
      <c r="E3" s="162"/>
      <c r="F3" s="162"/>
      <c r="G3" s="162"/>
      <c r="H3" s="163"/>
    </row>
    <row r="4" spans="1:8">
      <c r="A4" s="176"/>
      <c r="B4" s="177"/>
      <c r="C4" s="161"/>
      <c r="D4" s="162"/>
      <c r="E4" s="162"/>
      <c r="F4" s="162"/>
      <c r="G4" s="162"/>
      <c r="H4" s="163"/>
    </row>
    <row r="5" spans="1:8">
      <c r="A5" s="178"/>
      <c r="B5" s="179"/>
      <c r="C5" s="164"/>
      <c r="D5" s="165"/>
      <c r="E5" s="165"/>
      <c r="F5" s="165"/>
      <c r="G5" s="165"/>
      <c r="H5" s="166"/>
    </row>
    <row r="6" spans="1:8" ht="15.75" customHeight="1">
      <c r="A6" s="180" t="s">
        <v>2</v>
      </c>
      <c r="B6" s="181"/>
      <c r="H6" s="45"/>
    </row>
    <row r="7" spans="1:8">
      <c r="A7" s="176"/>
      <c r="B7" s="177"/>
      <c r="H7" s="45"/>
    </row>
    <row r="8" spans="1:8">
      <c r="A8" s="176"/>
      <c r="B8" s="177"/>
      <c r="H8" s="45"/>
    </row>
    <row r="9" spans="1:8">
      <c r="A9" s="176"/>
      <c r="B9" s="177"/>
      <c r="H9" s="45"/>
    </row>
    <row r="10" spans="1:8">
      <c r="A10" s="178"/>
      <c r="B10" s="179"/>
      <c r="H10" s="45"/>
    </row>
    <row r="11" spans="1:8">
      <c r="A11" s="25"/>
      <c r="H11" s="45"/>
    </row>
    <row r="12" spans="1:8">
      <c r="A12" s="183" t="s">
        <v>3</v>
      </c>
      <c r="B12" s="184"/>
      <c r="C12" s="184"/>
      <c r="D12" s="184"/>
      <c r="E12" s="184"/>
      <c r="F12" s="184"/>
      <c r="G12" s="184"/>
      <c r="H12" s="185"/>
    </row>
    <row r="13" spans="1:8">
      <c r="A13" s="183"/>
      <c r="B13" s="184"/>
      <c r="C13" s="184"/>
      <c r="D13" s="184"/>
      <c r="E13" s="184"/>
      <c r="F13" s="184"/>
      <c r="G13" s="184"/>
      <c r="H13" s="185"/>
    </row>
    <row r="14" spans="1:8">
      <c r="A14" s="25"/>
      <c r="H14" s="45"/>
    </row>
    <row r="15" spans="1:8">
      <c r="A15" s="25"/>
      <c r="H15" s="45"/>
    </row>
    <row r="16" spans="1:8" ht="15.75" customHeight="1">
      <c r="A16" s="182" t="s">
        <v>4</v>
      </c>
      <c r="B16" s="162"/>
      <c r="C16" s="162"/>
      <c r="D16" s="162"/>
      <c r="E16" s="162"/>
      <c r="F16" s="162"/>
      <c r="G16" s="162"/>
      <c r="H16" s="163"/>
    </row>
    <row r="17" spans="1:8">
      <c r="A17" s="182"/>
      <c r="B17" s="162"/>
      <c r="C17" s="162"/>
      <c r="D17" s="162"/>
      <c r="E17" s="162"/>
      <c r="F17" s="162"/>
      <c r="G17" s="162"/>
      <c r="H17" s="163"/>
    </row>
    <row r="18" spans="1:8">
      <c r="A18" s="25"/>
      <c r="H18" s="45"/>
    </row>
    <row r="19" spans="1:8">
      <c r="A19" s="25"/>
      <c r="H19" s="45"/>
    </row>
    <row r="20" spans="1:8">
      <c r="A20" s="25"/>
      <c r="H20" s="45"/>
    </row>
    <row r="21" spans="1:8">
      <c r="A21" s="25"/>
      <c r="H21" s="45"/>
    </row>
    <row r="22" spans="1:8">
      <c r="A22" s="25"/>
      <c r="H22" s="45"/>
    </row>
    <row r="23" spans="1:8">
      <c r="A23" s="25"/>
      <c r="H23" s="45"/>
    </row>
    <row r="24" spans="1:8">
      <c r="A24" s="25"/>
      <c r="H24" s="45"/>
    </row>
    <row r="25" spans="1:8">
      <c r="A25" s="25"/>
      <c r="H25" s="45"/>
    </row>
    <row r="26" spans="1:8">
      <c r="A26" s="25"/>
      <c r="H26" s="45"/>
    </row>
    <row r="27" spans="1:8">
      <c r="A27" s="25"/>
      <c r="H27" s="45"/>
    </row>
    <row r="28" spans="1:8">
      <c r="A28" s="25"/>
      <c r="H28" s="45"/>
    </row>
    <row r="29" spans="1:8">
      <c r="A29" s="25"/>
      <c r="H29" s="45"/>
    </row>
    <row r="30" spans="1:8">
      <c r="A30" s="25"/>
      <c r="H30" s="45"/>
    </row>
    <row r="31" spans="1:8">
      <c r="A31" s="25"/>
      <c r="H31" s="45"/>
    </row>
    <row r="32" spans="1:8">
      <c r="A32" s="25"/>
      <c r="H32" s="45"/>
    </row>
    <row r="33" spans="1:8" ht="18.75">
      <c r="A33" s="25"/>
      <c r="C33" s="171"/>
      <c r="D33" s="171"/>
      <c r="E33" s="171"/>
      <c r="H33" s="45"/>
    </row>
    <row r="34" spans="1:8">
      <c r="A34" s="25"/>
      <c r="H34" s="45"/>
    </row>
    <row r="35" spans="1:8">
      <c r="A35" s="25"/>
      <c r="B35" s="173"/>
      <c r="C35" s="173"/>
      <c r="D35" s="173"/>
      <c r="E35" s="173"/>
      <c r="F35" s="8"/>
      <c r="H35" s="45"/>
    </row>
    <row r="36" spans="1:8" ht="15.75" customHeight="1">
      <c r="A36" s="167" t="s">
        <v>5</v>
      </c>
      <c r="B36" s="168"/>
      <c r="C36" s="168"/>
      <c r="D36" s="168"/>
      <c r="E36" s="168"/>
      <c r="F36" s="168"/>
      <c r="G36" s="168"/>
      <c r="H36" s="169"/>
    </row>
    <row r="37" spans="1:8" ht="15.75" customHeight="1">
      <c r="A37" s="167"/>
      <c r="B37" s="168"/>
      <c r="C37" s="168"/>
      <c r="D37" s="168"/>
      <c r="E37" s="168"/>
      <c r="F37" s="168"/>
      <c r="G37" s="168"/>
      <c r="H37" s="169"/>
    </row>
    <row r="38" spans="1:8" ht="15.75" customHeight="1">
      <c r="A38" s="167"/>
      <c r="B38" s="168"/>
      <c r="C38" s="168"/>
      <c r="D38" s="168"/>
      <c r="E38" s="168"/>
      <c r="F38" s="168"/>
      <c r="G38" s="168"/>
      <c r="H38" s="169"/>
    </row>
    <row r="39" spans="1:8" ht="15.75" customHeight="1">
      <c r="A39" s="167"/>
      <c r="B39" s="168"/>
      <c r="C39" s="168"/>
      <c r="D39" s="168"/>
      <c r="E39" s="168"/>
      <c r="F39" s="168"/>
      <c r="G39" s="168"/>
      <c r="H39" s="169"/>
    </row>
    <row r="40" spans="1:8">
      <c r="A40" s="25"/>
      <c r="H40" s="45"/>
    </row>
    <row r="41" spans="1:8">
      <c r="A41" s="25"/>
      <c r="H41" s="45"/>
    </row>
    <row r="42" spans="1:8">
      <c r="A42" s="25"/>
      <c r="H42" s="45"/>
    </row>
    <row r="43" spans="1:8">
      <c r="A43" s="25"/>
      <c r="H43" s="45"/>
    </row>
    <row r="44" spans="1:8" ht="18.75">
      <c r="A44" s="170" t="s">
        <v>6</v>
      </c>
      <c r="B44" s="171"/>
      <c r="C44" s="171"/>
      <c r="D44" s="171"/>
      <c r="E44" s="171"/>
      <c r="F44" s="171"/>
      <c r="G44" s="171"/>
      <c r="H44" s="172"/>
    </row>
    <row r="45" spans="1:8">
      <c r="A45" s="25"/>
      <c r="H45" s="45"/>
    </row>
    <row r="46" spans="1:8">
      <c r="A46" s="25"/>
      <c r="H46" s="45"/>
    </row>
    <row r="47" spans="1:8">
      <c r="A47" s="25"/>
      <c r="H47" s="45"/>
    </row>
    <row r="48" spans="1:8">
      <c r="A48" s="25"/>
      <c r="H48" s="45"/>
    </row>
    <row r="49" spans="1:8">
      <c r="A49" s="152" t="str">
        <f>Données!$A$3</f>
        <v>EXAMEN : CAP et titre professionnel menuiserie aluminium verre</v>
      </c>
      <c r="B49" s="153"/>
      <c r="C49" s="153"/>
      <c r="D49" s="153"/>
      <c r="E49" s="153"/>
      <c r="F49" s="154"/>
      <c r="G49" s="9"/>
      <c r="H49" s="49" t="str">
        <f>Données!$H$3</f>
        <v>1er</v>
      </c>
    </row>
    <row r="50" spans="1:8" ht="16.5" thickBot="1">
      <c r="A50" s="155" t="str">
        <f>Données!$A$4</f>
        <v>EPREUVE : Analyse d’une situation professionnelle EP1 - UP1</v>
      </c>
      <c r="B50" s="156"/>
      <c r="C50" s="156"/>
      <c r="D50" s="157"/>
      <c r="E50" s="28" t="str">
        <f>Données!$E$4</f>
        <v>Durée : 3h00</v>
      </c>
      <c r="F50" s="29" t="str">
        <f>Données!$F$4</f>
        <v>Coef. 4</v>
      </c>
      <c r="G50" s="29" t="s">
        <v>7</v>
      </c>
      <c r="H50" s="50">
        <v>1</v>
      </c>
    </row>
    <row r="51" spans="1:8">
      <c r="A51" s="46"/>
      <c r="B51" s="47"/>
      <c r="C51" s="47"/>
      <c r="D51" s="47"/>
      <c r="E51" s="47"/>
      <c r="F51" s="47"/>
      <c r="G51" s="47"/>
      <c r="H51" s="48"/>
    </row>
    <row r="52" spans="1:8">
      <c r="A52" s="25"/>
      <c r="H52" s="45"/>
    </row>
    <row r="53" spans="1:8">
      <c r="A53" s="25"/>
      <c r="H53" s="45"/>
    </row>
    <row r="54" spans="1:8">
      <c r="A54" s="25"/>
      <c r="H54" s="45"/>
    </row>
    <row r="55" spans="1:8">
      <c r="A55" s="25"/>
      <c r="H55" s="45"/>
    </row>
    <row r="56" spans="1:8">
      <c r="A56" s="25"/>
      <c r="H56" s="45"/>
    </row>
    <row r="57" spans="1:8">
      <c r="A57" s="25"/>
      <c r="H57" s="45"/>
    </row>
    <row r="58" spans="1:8">
      <c r="A58" s="25"/>
      <c r="H58" s="45"/>
    </row>
    <row r="59" spans="1:8">
      <c r="A59" s="25"/>
      <c r="H59" s="45"/>
    </row>
    <row r="60" spans="1:8">
      <c r="A60" s="25"/>
      <c r="H60" s="45"/>
    </row>
    <row r="61" spans="1:8">
      <c r="A61" s="25"/>
      <c r="H61" s="45"/>
    </row>
    <row r="62" spans="1:8">
      <c r="A62" s="25"/>
      <c r="H62" s="45"/>
    </row>
    <row r="63" spans="1:8">
      <c r="A63" s="25"/>
      <c r="H63" s="45"/>
    </row>
    <row r="64" spans="1:8">
      <c r="A64" s="25"/>
      <c r="H64" s="45"/>
    </row>
    <row r="65" spans="1:8">
      <c r="A65" s="25"/>
      <c r="H65" s="45"/>
    </row>
    <row r="66" spans="1:8">
      <c r="A66" s="25"/>
      <c r="H66" s="45"/>
    </row>
    <row r="67" spans="1:8">
      <c r="A67" s="25"/>
      <c r="H67" s="45"/>
    </row>
    <row r="68" spans="1:8">
      <c r="A68" s="25"/>
      <c r="H68" s="45"/>
    </row>
    <row r="69" spans="1:8">
      <c r="A69" s="25"/>
      <c r="H69" s="45"/>
    </row>
    <row r="70" spans="1:8">
      <c r="A70" s="25"/>
      <c r="H70" s="45"/>
    </row>
    <row r="71" spans="1:8">
      <c r="A71" s="25"/>
      <c r="H71" s="45"/>
    </row>
    <row r="72" spans="1:8">
      <c r="A72" s="25"/>
      <c r="H72" s="45"/>
    </row>
    <row r="73" spans="1:8">
      <c r="A73" s="25"/>
      <c r="H73" s="45"/>
    </row>
    <row r="74" spans="1:8">
      <c r="A74" s="25"/>
      <c r="H74" s="45"/>
    </row>
    <row r="75" spans="1:8">
      <c r="A75" s="25"/>
      <c r="H75" s="45"/>
    </row>
    <row r="76" spans="1:8">
      <c r="A76" s="25"/>
      <c r="H76" s="45"/>
    </row>
    <row r="77" spans="1:8">
      <c r="A77" s="25"/>
      <c r="H77" s="45"/>
    </row>
    <row r="78" spans="1:8">
      <c r="A78" s="25"/>
      <c r="H78" s="45"/>
    </row>
    <row r="79" spans="1:8">
      <c r="A79" s="25"/>
      <c r="H79" s="45"/>
    </row>
    <row r="80" spans="1:8">
      <c r="A80" s="25"/>
      <c r="H80" s="45"/>
    </row>
    <row r="81" spans="1:8">
      <c r="A81" s="25"/>
      <c r="H81" s="45"/>
    </row>
    <row r="82" spans="1:8">
      <c r="A82" s="25"/>
      <c r="H82" s="45"/>
    </row>
    <row r="83" spans="1:8">
      <c r="A83" s="25"/>
      <c r="H83" s="45"/>
    </row>
    <row r="84" spans="1:8">
      <c r="A84" s="25"/>
      <c r="H84" s="45"/>
    </row>
    <row r="85" spans="1:8">
      <c r="A85" s="25"/>
      <c r="H85" s="45"/>
    </row>
    <row r="86" spans="1:8">
      <c r="A86" s="25"/>
      <c r="H86" s="45"/>
    </row>
    <row r="87" spans="1:8">
      <c r="A87" s="25"/>
      <c r="H87" s="45"/>
    </row>
    <row r="88" spans="1:8">
      <c r="A88" s="25"/>
      <c r="H88" s="45"/>
    </row>
    <row r="89" spans="1:8">
      <c r="A89" s="25"/>
      <c r="H89" s="45"/>
    </row>
    <row r="90" spans="1:8">
      <c r="A90" s="25"/>
      <c r="H90" s="45"/>
    </row>
    <row r="91" spans="1:8">
      <c r="A91" s="25"/>
      <c r="H91" s="45"/>
    </row>
    <row r="92" spans="1:8">
      <c r="A92" s="25"/>
      <c r="H92" s="45"/>
    </row>
    <row r="93" spans="1:8">
      <c r="A93" s="25"/>
      <c r="H93" s="45"/>
    </row>
    <row r="94" spans="1:8">
      <c r="A94" s="25"/>
      <c r="H94" s="45"/>
    </row>
    <row r="95" spans="1:8">
      <c r="A95" s="25"/>
      <c r="H95" s="45"/>
    </row>
    <row r="96" spans="1:8">
      <c r="A96" s="25"/>
      <c r="H96" s="45"/>
    </row>
    <row r="97" spans="1:8">
      <c r="A97" s="25"/>
      <c r="H97" s="45"/>
    </row>
    <row r="98" spans="1:8">
      <c r="A98" s="25"/>
      <c r="H98" s="45"/>
    </row>
    <row r="99" spans="1:8">
      <c r="A99" s="152" t="str">
        <f>Données!$A$3</f>
        <v>EXAMEN : CAP et titre professionnel menuiserie aluminium verre</v>
      </c>
      <c r="B99" s="153"/>
      <c r="C99" s="153"/>
      <c r="D99" s="153"/>
      <c r="E99" s="153"/>
      <c r="F99" s="154"/>
      <c r="G99" s="9"/>
      <c r="H99" s="49" t="str">
        <f>Données!$H$3</f>
        <v>1er</v>
      </c>
    </row>
    <row r="100" spans="1:8" ht="16.5" thickBot="1">
      <c r="A100" s="155" t="str">
        <f>Données!$A$4</f>
        <v>EPREUVE : Analyse d’une situation professionnelle EP1 - UP1</v>
      </c>
      <c r="B100" s="156"/>
      <c r="C100" s="156"/>
      <c r="D100" s="157"/>
      <c r="E100" s="28" t="str">
        <f>Données!$E$4</f>
        <v>Durée : 3h00</v>
      </c>
      <c r="F100" s="29" t="str">
        <f>Données!$F$4</f>
        <v>Coef. 4</v>
      </c>
      <c r="G100" s="29" t="s">
        <v>7</v>
      </c>
      <c r="H100" s="50">
        <v>2</v>
      </c>
    </row>
    <row r="101" spans="1:8">
      <c r="A101" s="46"/>
      <c r="B101" s="47"/>
      <c r="C101" s="47"/>
      <c r="D101" s="47"/>
      <c r="E101" s="47"/>
      <c r="F101" s="47"/>
      <c r="G101" s="47"/>
      <c r="H101" s="48"/>
    </row>
    <row r="102" spans="1:8">
      <c r="A102" s="25"/>
      <c r="H102" s="45"/>
    </row>
    <row r="103" spans="1:8">
      <c r="A103" s="25"/>
      <c r="H103" s="45"/>
    </row>
    <row r="104" spans="1:8">
      <c r="A104" s="25"/>
      <c r="H104" s="45"/>
    </row>
    <row r="105" spans="1:8">
      <c r="A105" s="25"/>
      <c r="H105" s="45"/>
    </row>
    <row r="106" spans="1:8">
      <c r="A106" s="25"/>
      <c r="H106" s="45"/>
    </row>
    <row r="107" spans="1:8">
      <c r="A107" s="25"/>
      <c r="H107" s="45"/>
    </row>
    <row r="108" spans="1:8">
      <c r="A108" s="25"/>
      <c r="H108" s="45"/>
    </row>
    <row r="109" spans="1:8">
      <c r="A109" s="25"/>
      <c r="H109" s="45"/>
    </row>
    <row r="110" spans="1:8">
      <c r="A110" s="25"/>
      <c r="H110" s="45"/>
    </row>
    <row r="111" spans="1:8">
      <c r="A111" s="25"/>
      <c r="H111" s="45"/>
    </row>
    <row r="112" spans="1:8">
      <c r="A112" s="25"/>
      <c r="H112" s="45"/>
    </row>
    <row r="113" spans="1:8">
      <c r="A113" s="25"/>
      <c r="H113" s="45"/>
    </row>
    <row r="114" spans="1:8">
      <c r="A114" s="25"/>
      <c r="H114" s="45"/>
    </row>
    <row r="115" spans="1:8">
      <c r="A115" s="25"/>
      <c r="H115" s="45"/>
    </row>
    <row r="116" spans="1:8">
      <c r="A116" s="25"/>
      <c r="H116" s="45"/>
    </row>
    <row r="117" spans="1:8">
      <c r="A117" s="25"/>
      <c r="H117" s="45"/>
    </row>
    <row r="118" spans="1:8">
      <c r="A118" s="25"/>
      <c r="H118" s="45"/>
    </row>
    <row r="119" spans="1:8">
      <c r="A119" s="25"/>
      <c r="H119" s="45"/>
    </row>
    <row r="120" spans="1:8">
      <c r="A120" s="25"/>
      <c r="H120" s="45"/>
    </row>
    <row r="121" spans="1:8">
      <c r="A121" s="25"/>
      <c r="H121" s="45"/>
    </row>
    <row r="122" spans="1:8">
      <c r="A122" s="25"/>
      <c r="H122" s="45"/>
    </row>
    <row r="123" spans="1:8">
      <c r="A123" s="25"/>
      <c r="H123" s="45"/>
    </row>
    <row r="124" spans="1:8">
      <c r="A124" s="25"/>
      <c r="H124" s="45"/>
    </row>
    <row r="125" spans="1:8">
      <c r="A125" s="25"/>
      <c r="H125" s="45"/>
    </row>
    <row r="126" spans="1:8">
      <c r="A126" s="25"/>
      <c r="H126" s="45"/>
    </row>
    <row r="127" spans="1:8">
      <c r="A127" s="25"/>
      <c r="H127" s="45"/>
    </row>
    <row r="128" spans="1:8">
      <c r="A128" s="25"/>
      <c r="H128" s="45"/>
    </row>
    <row r="129" spans="1:8">
      <c r="A129" s="25"/>
      <c r="H129" s="45"/>
    </row>
    <row r="130" spans="1:8">
      <c r="A130" s="25"/>
      <c r="H130" s="45"/>
    </row>
    <row r="131" spans="1:8">
      <c r="A131" s="25"/>
      <c r="H131" s="45"/>
    </row>
    <row r="132" spans="1:8">
      <c r="A132" s="25"/>
      <c r="H132" s="45"/>
    </row>
    <row r="133" spans="1:8">
      <c r="A133" s="25"/>
      <c r="H133" s="45"/>
    </row>
    <row r="134" spans="1:8">
      <c r="A134" s="25"/>
      <c r="H134" s="45"/>
    </row>
    <row r="135" spans="1:8">
      <c r="A135" s="25"/>
      <c r="H135" s="45"/>
    </row>
    <row r="136" spans="1:8">
      <c r="A136" s="25"/>
      <c r="H136" s="45"/>
    </row>
    <row r="137" spans="1:8">
      <c r="A137" s="25"/>
      <c r="H137" s="45"/>
    </row>
    <row r="138" spans="1:8">
      <c r="A138" s="25"/>
      <c r="H138" s="45"/>
    </row>
    <row r="139" spans="1:8">
      <c r="A139" s="25"/>
      <c r="H139" s="45"/>
    </row>
    <row r="140" spans="1:8">
      <c r="A140" s="25"/>
      <c r="H140" s="45"/>
    </row>
    <row r="141" spans="1:8">
      <c r="A141" s="25"/>
      <c r="H141" s="45"/>
    </row>
    <row r="142" spans="1:8">
      <c r="A142" s="25"/>
      <c r="H142" s="45"/>
    </row>
    <row r="143" spans="1:8">
      <c r="A143" s="25"/>
      <c r="H143" s="45"/>
    </row>
    <row r="144" spans="1:8">
      <c r="A144" s="25"/>
      <c r="H144" s="45"/>
    </row>
    <row r="145" spans="1:8">
      <c r="A145" s="25"/>
      <c r="H145" s="45"/>
    </row>
    <row r="146" spans="1:8">
      <c r="A146" s="25"/>
      <c r="H146" s="45"/>
    </row>
    <row r="147" spans="1:8">
      <c r="A147" s="25"/>
      <c r="H147" s="45"/>
    </row>
    <row r="148" spans="1:8">
      <c r="A148" s="25"/>
      <c r="H148" s="45"/>
    </row>
    <row r="149" spans="1:8">
      <c r="A149" s="152" t="str">
        <f>Données!$A$3</f>
        <v>EXAMEN : CAP et titre professionnel menuiserie aluminium verre</v>
      </c>
      <c r="B149" s="153"/>
      <c r="C149" s="153"/>
      <c r="D149" s="153"/>
      <c r="E149" s="153"/>
      <c r="F149" s="154"/>
      <c r="G149" s="9"/>
      <c r="H149" s="49" t="str">
        <f>Données!$H$3</f>
        <v>1er</v>
      </c>
    </row>
    <row r="150" spans="1:8" ht="16.5" thickBot="1">
      <c r="A150" s="155" t="str">
        <f>Données!$A$4</f>
        <v>EPREUVE : Analyse d’une situation professionnelle EP1 - UP1</v>
      </c>
      <c r="B150" s="156"/>
      <c r="C150" s="156"/>
      <c r="D150" s="157"/>
      <c r="E150" s="28" t="str">
        <f>Données!$E$4</f>
        <v>Durée : 3h00</v>
      </c>
      <c r="F150" s="29" t="str">
        <f>Données!$F$4</f>
        <v>Coef. 4</v>
      </c>
      <c r="G150" s="29" t="s">
        <v>7</v>
      </c>
      <c r="H150" s="50">
        <v>3</v>
      </c>
    </row>
    <row r="151" spans="1:8">
      <c r="A151" s="46"/>
      <c r="B151" s="47"/>
      <c r="C151" s="47"/>
      <c r="D151" s="47"/>
      <c r="E151" s="47"/>
      <c r="F151" s="47"/>
      <c r="G151" s="47"/>
      <c r="H151" s="48"/>
    </row>
    <row r="152" spans="1:8">
      <c r="A152" s="25"/>
      <c r="H152" s="45"/>
    </row>
    <row r="153" spans="1:8">
      <c r="A153" s="25"/>
      <c r="H153" s="45"/>
    </row>
    <row r="154" spans="1:8">
      <c r="A154" s="25"/>
      <c r="H154" s="45"/>
    </row>
    <row r="155" spans="1:8">
      <c r="A155" s="25"/>
      <c r="H155" s="45"/>
    </row>
    <row r="156" spans="1:8">
      <c r="A156" s="25"/>
      <c r="H156" s="45"/>
    </row>
    <row r="157" spans="1:8">
      <c r="A157" s="25"/>
      <c r="H157" s="45"/>
    </row>
    <row r="158" spans="1:8">
      <c r="A158" s="25"/>
      <c r="H158" s="45"/>
    </row>
    <row r="159" spans="1:8">
      <c r="A159" s="25"/>
      <c r="H159" s="45"/>
    </row>
    <row r="160" spans="1:8">
      <c r="A160" s="25"/>
      <c r="H160" s="45"/>
    </row>
    <row r="161" spans="1:8">
      <c r="A161" s="25"/>
      <c r="H161" s="45"/>
    </row>
    <row r="162" spans="1:8">
      <c r="A162" s="25"/>
      <c r="H162" s="45"/>
    </row>
    <row r="163" spans="1:8">
      <c r="A163" s="25"/>
      <c r="H163" s="45"/>
    </row>
    <row r="164" spans="1:8">
      <c r="A164" s="25"/>
      <c r="H164" s="45"/>
    </row>
    <row r="165" spans="1:8">
      <c r="A165" s="25"/>
      <c r="H165" s="45"/>
    </row>
    <row r="166" spans="1:8">
      <c r="A166" s="25"/>
      <c r="H166" s="45"/>
    </row>
    <row r="167" spans="1:8">
      <c r="A167" s="25"/>
      <c r="H167" s="45"/>
    </row>
    <row r="168" spans="1:8">
      <c r="A168" s="25"/>
      <c r="H168" s="45"/>
    </row>
    <row r="169" spans="1:8">
      <c r="A169" s="25"/>
      <c r="H169" s="45"/>
    </row>
    <row r="170" spans="1:8">
      <c r="A170" s="25"/>
      <c r="H170" s="45"/>
    </row>
    <row r="171" spans="1:8">
      <c r="A171" s="25"/>
      <c r="H171" s="45"/>
    </row>
    <row r="172" spans="1:8">
      <c r="A172" s="25"/>
      <c r="H172" s="45"/>
    </row>
    <row r="173" spans="1:8">
      <c r="A173" s="25"/>
      <c r="H173" s="45"/>
    </row>
    <row r="174" spans="1:8">
      <c r="A174" s="25"/>
      <c r="H174" s="45"/>
    </row>
    <row r="175" spans="1:8">
      <c r="A175" s="25"/>
      <c r="H175" s="45"/>
    </row>
    <row r="176" spans="1:8">
      <c r="A176" s="25"/>
      <c r="H176" s="45"/>
    </row>
    <row r="177" spans="1:8">
      <c r="A177" s="25"/>
      <c r="H177" s="45"/>
    </row>
    <row r="178" spans="1:8">
      <c r="A178" s="25"/>
      <c r="H178" s="45"/>
    </row>
    <row r="179" spans="1:8">
      <c r="A179" s="25"/>
      <c r="H179" s="45"/>
    </row>
    <row r="180" spans="1:8">
      <c r="A180" s="25"/>
      <c r="H180" s="45"/>
    </row>
    <row r="181" spans="1:8">
      <c r="A181" s="25"/>
      <c r="H181" s="45"/>
    </row>
    <row r="182" spans="1:8">
      <c r="A182" s="25"/>
      <c r="H182" s="45"/>
    </row>
    <row r="183" spans="1:8">
      <c r="A183" s="25"/>
      <c r="H183" s="45"/>
    </row>
    <row r="184" spans="1:8">
      <c r="A184" s="25"/>
      <c r="H184" s="45"/>
    </row>
    <row r="185" spans="1:8">
      <c r="A185" s="25"/>
      <c r="H185" s="45"/>
    </row>
    <row r="186" spans="1:8">
      <c r="A186" s="25"/>
      <c r="H186" s="45"/>
    </row>
    <row r="187" spans="1:8">
      <c r="A187" s="25"/>
      <c r="H187" s="45"/>
    </row>
    <row r="188" spans="1:8">
      <c r="A188" s="25"/>
      <c r="H188" s="45"/>
    </row>
    <row r="189" spans="1:8">
      <c r="A189" s="25"/>
      <c r="H189" s="45"/>
    </row>
    <row r="190" spans="1:8">
      <c r="A190" s="25"/>
      <c r="H190" s="45"/>
    </row>
    <row r="191" spans="1:8">
      <c r="A191" s="25"/>
      <c r="H191" s="45"/>
    </row>
    <row r="192" spans="1:8">
      <c r="A192" s="25"/>
      <c r="H192" s="45"/>
    </row>
    <row r="193" spans="1:8">
      <c r="A193" s="25"/>
      <c r="H193" s="45"/>
    </row>
    <row r="194" spans="1:8">
      <c r="A194" s="25"/>
      <c r="H194" s="45"/>
    </row>
    <row r="195" spans="1:8">
      <c r="A195" s="25"/>
      <c r="H195" s="45"/>
    </row>
    <row r="196" spans="1:8">
      <c r="A196" s="25"/>
      <c r="H196" s="45"/>
    </row>
    <row r="197" spans="1:8">
      <c r="A197" s="25"/>
      <c r="H197" s="45"/>
    </row>
    <row r="198" spans="1:8">
      <c r="A198" s="25"/>
      <c r="H198" s="45"/>
    </row>
    <row r="199" spans="1:8">
      <c r="A199" s="152" t="str">
        <f>Données!$A$3</f>
        <v>EXAMEN : CAP et titre professionnel menuiserie aluminium verre</v>
      </c>
      <c r="B199" s="153"/>
      <c r="C199" s="153"/>
      <c r="D199" s="153"/>
      <c r="E199" s="153"/>
      <c r="F199" s="154"/>
      <c r="G199" s="9"/>
      <c r="H199" s="49" t="str">
        <f>Données!$H$3</f>
        <v>1er</v>
      </c>
    </row>
    <row r="200" spans="1:8" ht="16.5" thickBot="1">
      <c r="A200" s="155" t="str">
        <f>Données!$A$4</f>
        <v>EPREUVE : Analyse d’une situation professionnelle EP1 - UP1</v>
      </c>
      <c r="B200" s="156"/>
      <c r="C200" s="156"/>
      <c r="D200" s="157"/>
      <c r="E200" s="28" t="str">
        <f>Données!$E$4</f>
        <v>Durée : 3h00</v>
      </c>
      <c r="F200" s="29" t="str">
        <f>Données!$F$4</f>
        <v>Coef. 4</v>
      </c>
      <c r="G200" s="29" t="s">
        <v>7</v>
      </c>
      <c r="H200" s="50">
        <v>4</v>
      </c>
    </row>
    <row r="201" spans="1:8">
      <c r="A201" s="46"/>
      <c r="B201" s="47"/>
      <c r="C201" s="47"/>
      <c r="D201" s="47"/>
      <c r="E201" s="47"/>
      <c r="F201" s="47"/>
      <c r="G201" s="47"/>
      <c r="H201" s="48"/>
    </row>
    <row r="202" spans="1:8">
      <c r="A202" s="25"/>
      <c r="H202" s="45"/>
    </row>
    <row r="203" spans="1:8">
      <c r="A203" s="25"/>
      <c r="H203" s="45"/>
    </row>
    <row r="204" spans="1:8">
      <c r="A204" s="25"/>
      <c r="H204" s="45"/>
    </row>
    <row r="205" spans="1:8">
      <c r="A205" s="25"/>
      <c r="H205" s="45"/>
    </row>
    <row r="206" spans="1:8">
      <c r="A206" s="25"/>
      <c r="H206" s="45"/>
    </row>
    <row r="207" spans="1:8">
      <c r="A207" s="25"/>
      <c r="H207" s="45"/>
    </row>
    <row r="208" spans="1:8">
      <c r="A208" s="25"/>
      <c r="H208" s="45"/>
    </row>
    <row r="209" spans="1:8">
      <c r="A209" s="25"/>
      <c r="H209" s="45"/>
    </row>
    <row r="210" spans="1:8">
      <c r="A210" s="25"/>
      <c r="H210" s="45"/>
    </row>
    <row r="211" spans="1:8">
      <c r="A211" s="25"/>
      <c r="H211" s="45"/>
    </row>
    <row r="212" spans="1:8">
      <c r="A212" s="25"/>
      <c r="H212" s="45"/>
    </row>
    <row r="213" spans="1:8">
      <c r="A213" s="25"/>
      <c r="H213" s="45"/>
    </row>
    <row r="214" spans="1:8">
      <c r="A214" s="25"/>
      <c r="H214" s="45"/>
    </row>
    <row r="215" spans="1:8">
      <c r="A215" s="25"/>
      <c r="H215" s="45"/>
    </row>
    <row r="216" spans="1:8">
      <c r="A216" s="25"/>
      <c r="H216" s="45"/>
    </row>
    <row r="217" spans="1:8">
      <c r="A217" s="25"/>
      <c r="H217" s="45"/>
    </row>
    <row r="218" spans="1:8">
      <c r="A218" s="25"/>
      <c r="H218" s="45"/>
    </row>
    <row r="219" spans="1:8">
      <c r="A219" s="25"/>
      <c r="H219" s="45"/>
    </row>
    <row r="220" spans="1:8">
      <c r="A220" s="25"/>
      <c r="H220" s="45"/>
    </row>
    <row r="221" spans="1:8">
      <c r="A221" s="25"/>
      <c r="H221" s="45"/>
    </row>
    <row r="222" spans="1:8">
      <c r="A222" s="25"/>
      <c r="H222" s="45"/>
    </row>
    <row r="223" spans="1:8">
      <c r="A223" s="25"/>
      <c r="H223" s="45"/>
    </row>
    <row r="224" spans="1:8">
      <c r="A224" s="25"/>
      <c r="H224" s="45"/>
    </row>
    <row r="225" spans="1:8">
      <c r="A225" s="25"/>
      <c r="H225" s="45"/>
    </row>
    <row r="226" spans="1:8">
      <c r="A226" s="25"/>
      <c r="H226" s="45"/>
    </row>
    <row r="227" spans="1:8">
      <c r="A227" s="25"/>
      <c r="H227" s="45"/>
    </row>
    <row r="228" spans="1:8">
      <c r="A228" s="25"/>
      <c r="H228" s="45"/>
    </row>
    <row r="229" spans="1:8">
      <c r="A229" s="25"/>
      <c r="H229" s="45"/>
    </row>
    <row r="230" spans="1:8">
      <c r="A230" s="25"/>
      <c r="H230" s="45"/>
    </row>
    <row r="231" spans="1:8">
      <c r="A231" s="25"/>
      <c r="H231" s="45"/>
    </row>
    <row r="232" spans="1:8">
      <c r="A232" s="25"/>
      <c r="H232" s="45"/>
    </row>
    <row r="233" spans="1:8">
      <c r="A233" s="25"/>
      <c r="H233" s="45"/>
    </row>
    <row r="234" spans="1:8">
      <c r="A234" s="25"/>
      <c r="H234" s="45"/>
    </row>
    <row r="235" spans="1:8">
      <c r="A235" s="25"/>
      <c r="H235" s="45"/>
    </row>
    <row r="236" spans="1:8">
      <c r="A236" s="25"/>
      <c r="H236" s="45"/>
    </row>
    <row r="237" spans="1:8">
      <c r="A237" s="25"/>
      <c r="H237" s="45"/>
    </row>
    <row r="238" spans="1:8">
      <c r="A238" s="25"/>
      <c r="H238" s="45"/>
    </row>
    <row r="239" spans="1:8">
      <c r="A239" s="25"/>
      <c r="H239" s="45"/>
    </row>
    <row r="240" spans="1:8">
      <c r="A240" s="25"/>
      <c r="H240" s="45"/>
    </row>
    <row r="241" spans="1:8">
      <c r="A241" s="25"/>
      <c r="H241" s="45"/>
    </row>
    <row r="242" spans="1:8">
      <c r="A242" s="25"/>
      <c r="H242" s="45"/>
    </row>
    <row r="243" spans="1:8">
      <c r="A243" s="25"/>
      <c r="H243" s="45"/>
    </row>
    <row r="244" spans="1:8">
      <c r="A244" s="25"/>
      <c r="H244" s="45"/>
    </row>
    <row r="245" spans="1:8">
      <c r="A245" s="25"/>
      <c r="H245" s="45"/>
    </row>
    <row r="246" spans="1:8">
      <c r="A246" s="25"/>
      <c r="H246" s="45"/>
    </row>
    <row r="247" spans="1:8">
      <c r="A247" s="25"/>
      <c r="H247" s="45"/>
    </row>
    <row r="248" spans="1:8">
      <c r="A248" s="25"/>
      <c r="H248" s="45"/>
    </row>
    <row r="249" spans="1:8">
      <c r="A249" s="152" t="str">
        <f>Données!$A$3</f>
        <v>EXAMEN : CAP et titre professionnel menuiserie aluminium verre</v>
      </c>
      <c r="B249" s="153"/>
      <c r="C249" s="153"/>
      <c r="D249" s="153"/>
      <c r="E249" s="153"/>
      <c r="F249" s="154"/>
      <c r="G249" s="9"/>
      <c r="H249" s="49" t="str">
        <f>Données!$H$3</f>
        <v>1er</v>
      </c>
    </row>
    <row r="250" spans="1:8" ht="16.5" thickBot="1">
      <c r="A250" s="155" t="str">
        <f>Données!$A$4</f>
        <v>EPREUVE : Analyse d’une situation professionnelle EP1 - UP1</v>
      </c>
      <c r="B250" s="156"/>
      <c r="C250" s="156"/>
      <c r="D250" s="157"/>
      <c r="E250" s="28" t="str">
        <f>Données!$E$4</f>
        <v>Durée : 3h00</v>
      </c>
      <c r="F250" s="29" t="str">
        <f>Données!$F$4</f>
        <v>Coef. 4</v>
      </c>
      <c r="G250" s="29" t="s">
        <v>7</v>
      </c>
      <c r="H250" s="50">
        <v>5</v>
      </c>
    </row>
    <row r="251" spans="1:8">
      <c r="A251" s="46"/>
      <c r="B251" s="47"/>
      <c r="C251" s="47"/>
      <c r="D251" s="47"/>
      <c r="E251" s="47"/>
      <c r="F251" s="47"/>
      <c r="G251" s="47"/>
      <c r="H251" s="48"/>
    </row>
    <row r="252" spans="1:8">
      <c r="A252" s="25"/>
      <c r="H252" s="45"/>
    </row>
    <row r="253" spans="1:8">
      <c r="A253" s="25"/>
      <c r="H253" s="45"/>
    </row>
    <row r="254" spans="1:8">
      <c r="A254" s="25"/>
      <c r="H254" s="45"/>
    </row>
    <row r="255" spans="1:8">
      <c r="A255" s="25"/>
      <c r="H255" s="45"/>
    </row>
    <row r="256" spans="1:8">
      <c r="A256" s="25"/>
      <c r="H256" s="45"/>
    </row>
    <row r="257" spans="1:8">
      <c r="A257" s="25"/>
      <c r="H257" s="45"/>
    </row>
    <row r="258" spans="1:8">
      <c r="A258" s="25"/>
      <c r="H258" s="45"/>
    </row>
    <row r="259" spans="1:8">
      <c r="A259" s="25"/>
      <c r="H259" s="45"/>
    </row>
    <row r="260" spans="1:8">
      <c r="A260" s="25"/>
      <c r="H260" s="45"/>
    </row>
    <row r="261" spans="1:8">
      <c r="A261" s="25"/>
      <c r="H261" s="45"/>
    </row>
    <row r="262" spans="1:8">
      <c r="A262" s="25"/>
      <c r="H262" s="45"/>
    </row>
    <row r="263" spans="1:8">
      <c r="A263" s="25"/>
      <c r="H263" s="45"/>
    </row>
    <row r="264" spans="1:8">
      <c r="A264" s="25"/>
      <c r="H264" s="45"/>
    </row>
    <row r="265" spans="1:8">
      <c r="A265" s="25"/>
      <c r="H265" s="45"/>
    </row>
    <row r="266" spans="1:8">
      <c r="A266" s="25"/>
      <c r="H266" s="45"/>
    </row>
    <row r="267" spans="1:8">
      <c r="A267" s="25"/>
      <c r="H267" s="45"/>
    </row>
    <row r="268" spans="1:8">
      <c r="A268" s="25"/>
      <c r="H268" s="45"/>
    </row>
    <row r="269" spans="1:8">
      <c r="A269" s="25"/>
      <c r="H269" s="45"/>
    </row>
    <row r="270" spans="1:8">
      <c r="A270" s="25"/>
      <c r="H270" s="45"/>
    </row>
    <row r="271" spans="1:8">
      <c r="A271" s="25"/>
      <c r="H271" s="45"/>
    </row>
    <row r="272" spans="1:8">
      <c r="A272" s="25"/>
      <c r="H272" s="45"/>
    </row>
    <row r="273" spans="1:8">
      <c r="A273" s="25"/>
      <c r="H273" s="45"/>
    </row>
    <row r="274" spans="1:8">
      <c r="A274" s="25"/>
      <c r="H274" s="45"/>
    </row>
    <row r="275" spans="1:8">
      <c r="A275" s="25"/>
      <c r="H275" s="45"/>
    </row>
    <row r="276" spans="1:8">
      <c r="A276" s="25"/>
      <c r="H276" s="45"/>
    </row>
    <row r="277" spans="1:8">
      <c r="A277" s="25"/>
      <c r="H277" s="45"/>
    </row>
    <row r="278" spans="1:8">
      <c r="A278" s="25"/>
      <c r="H278" s="45"/>
    </row>
    <row r="279" spans="1:8">
      <c r="A279" s="25"/>
      <c r="H279" s="45"/>
    </row>
    <row r="280" spans="1:8">
      <c r="A280" s="25"/>
      <c r="H280" s="45"/>
    </row>
    <row r="281" spans="1:8">
      <c r="A281" s="25"/>
      <c r="H281" s="45"/>
    </row>
    <row r="282" spans="1:8">
      <c r="A282" s="25"/>
      <c r="H282" s="45"/>
    </row>
    <row r="283" spans="1:8">
      <c r="A283" s="25"/>
      <c r="H283" s="45"/>
    </row>
    <row r="284" spans="1:8">
      <c r="A284" s="25"/>
      <c r="H284" s="45"/>
    </row>
    <row r="285" spans="1:8">
      <c r="A285" s="25"/>
      <c r="H285" s="45"/>
    </row>
    <row r="286" spans="1:8">
      <c r="A286" s="25"/>
      <c r="H286" s="45"/>
    </row>
    <row r="287" spans="1:8">
      <c r="A287" s="25"/>
      <c r="H287" s="45"/>
    </row>
    <row r="288" spans="1:8">
      <c r="A288" s="25"/>
      <c r="H288" s="45"/>
    </row>
    <row r="289" spans="1:8">
      <c r="A289" s="25"/>
      <c r="H289" s="45"/>
    </row>
    <row r="290" spans="1:8">
      <c r="A290" s="25"/>
      <c r="H290" s="45"/>
    </row>
    <row r="291" spans="1:8">
      <c r="A291" s="25"/>
      <c r="H291" s="45"/>
    </row>
    <row r="292" spans="1:8">
      <c r="A292" s="25"/>
      <c r="H292" s="45"/>
    </row>
    <row r="293" spans="1:8">
      <c r="A293" s="25"/>
      <c r="H293" s="45"/>
    </row>
    <row r="294" spans="1:8">
      <c r="A294" s="25"/>
      <c r="H294" s="45"/>
    </row>
    <row r="295" spans="1:8">
      <c r="A295" s="25"/>
      <c r="H295" s="45"/>
    </row>
    <row r="296" spans="1:8">
      <c r="A296" s="25"/>
      <c r="H296" s="45"/>
    </row>
    <row r="297" spans="1:8">
      <c r="A297" s="25"/>
      <c r="H297" s="45"/>
    </row>
    <row r="298" spans="1:8">
      <c r="A298" s="25"/>
      <c r="H298" s="45"/>
    </row>
    <row r="299" spans="1:8">
      <c r="A299" s="152" t="str">
        <f>Données!$A$3</f>
        <v>EXAMEN : CAP et titre professionnel menuiserie aluminium verre</v>
      </c>
      <c r="B299" s="153"/>
      <c r="C299" s="153"/>
      <c r="D299" s="153"/>
      <c r="E299" s="153"/>
      <c r="F299" s="154"/>
      <c r="G299" s="9"/>
      <c r="H299" s="49" t="str">
        <f>Données!$H$3</f>
        <v>1er</v>
      </c>
    </row>
    <row r="300" spans="1:8" ht="16.5" thickBot="1">
      <c r="A300" s="155" t="str">
        <f>Données!$A$4</f>
        <v>EPREUVE : Analyse d’une situation professionnelle EP1 - UP1</v>
      </c>
      <c r="B300" s="156"/>
      <c r="C300" s="156"/>
      <c r="D300" s="157"/>
      <c r="E300" s="28" t="str">
        <f>Données!$E$4</f>
        <v>Durée : 3h00</v>
      </c>
      <c r="F300" s="29" t="str">
        <f>Données!$F$4</f>
        <v>Coef. 4</v>
      </c>
      <c r="G300" s="29" t="s">
        <v>7</v>
      </c>
      <c r="H300" s="50">
        <v>6</v>
      </c>
    </row>
    <row r="301" spans="1:8">
      <c r="A301" s="46"/>
      <c r="B301" s="47"/>
      <c r="C301" s="47"/>
      <c r="D301" s="47"/>
      <c r="E301" s="47"/>
      <c r="F301" s="47"/>
      <c r="G301" s="47"/>
      <c r="H301" s="48"/>
    </row>
    <row r="302" spans="1:8">
      <c r="A302" s="25"/>
      <c r="H302" s="45"/>
    </row>
    <row r="303" spans="1:8">
      <c r="A303" s="25"/>
      <c r="H303" s="45"/>
    </row>
    <row r="304" spans="1:8">
      <c r="A304" s="25"/>
      <c r="H304" s="45"/>
    </row>
    <row r="305" spans="1:8">
      <c r="A305" s="25"/>
      <c r="H305" s="45"/>
    </row>
    <row r="306" spans="1:8">
      <c r="A306" s="25"/>
      <c r="H306" s="45"/>
    </row>
    <row r="307" spans="1:8">
      <c r="A307" s="25"/>
      <c r="H307" s="45"/>
    </row>
    <row r="308" spans="1:8">
      <c r="A308" s="25"/>
      <c r="H308" s="45"/>
    </row>
    <row r="309" spans="1:8">
      <c r="A309" s="25"/>
      <c r="H309" s="45"/>
    </row>
    <row r="310" spans="1:8">
      <c r="A310" s="25"/>
      <c r="H310" s="45"/>
    </row>
    <row r="311" spans="1:8">
      <c r="A311" s="25"/>
      <c r="H311" s="45"/>
    </row>
    <row r="312" spans="1:8">
      <c r="A312" s="25"/>
      <c r="H312" s="45"/>
    </row>
    <row r="313" spans="1:8">
      <c r="A313" s="25"/>
      <c r="H313" s="45"/>
    </row>
    <row r="314" spans="1:8">
      <c r="A314" s="25"/>
      <c r="H314" s="45"/>
    </row>
    <row r="315" spans="1:8">
      <c r="A315" s="25"/>
      <c r="H315" s="45"/>
    </row>
    <row r="316" spans="1:8">
      <c r="A316" s="25"/>
      <c r="H316" s="45"/>
    </row>
    <row r="317" spans="1:8">
      <c r="A317" s="25"/>
      <c r="H317" s="45"/>
    </row>
    <row r="318" spans="1:8">
      <c r="A318" s="25"/>
      <c r="H318" s="45"/>
    </row>
    <row r="319" spans="1:8">
      <c r="A319" s="25"/>
      <c r="H319" s="45"/>
    </row>
    <row r="320" spans="1:8">
      <c r="A320" s="25"/>
      <c r="H320" s="45"/>
    </row>
    <row r="321" spans="1:8">
      <c r="A321" s="25"/>
      <c r="H321" s="45"/>
    </row>
    <row r="322" spans="1:8">
      <c r="A322" s="25"/>
      <c r="H322" s="45"/>
    </row>
    <row r="323" spans="1:8">
      <c r="A323" s="25"/>
      <c r="H323" s="45"/>
    </row>
    <row r="324" spans="1:8">
      <c r="A324" s="25"/>
      <c r="H324" s="45"/>
    </row>
    <row r="325" spans="1:8">
      <c r="A325" s="25"/>
      <c r="H325" s="45"/>
    </row>
    <row r="326" spans="1:8">
      <c r="A326" s="25"/>
      <c r="H326" s="45"/>
    </row>
    <row r="327" spans="1:8">
      <c r="A327" s="25"/>
      <c r="H327" s="45"/>
    </row>
    <row r="328" spans="1:8">
      <c r="A328" s="25"/>
      <c r="H328" s="45"/>
    </row>
    <row r="329" spans="1:8">
      <c r="A329" s="25"/>
      <c r="H329" s="45"/>
    </row>
    <row r="330" spans="1:8">
      <c r="A330" s="25"/>
      <c r="H330" s="45"/>
    </row>
    <row r="331" spans="1:8">
      <c r="A331" s="25"/>
      <c r="H331" s="45"/>
    </row>
    <row r="332" spans="1:8">
      <c r="A332" s="25"/>
      <c r="H332" s="45"/>
    </row>
    <row r="333" spans="1:8">
      <c r="A333" s="25"/>
      <c r="H333" s="45"/>
    </row>
    <row r="334" spans="1:8">
      <c r="A334" s="25"/>
      <c r="H334" s="45"/>
    </row>
    <row r="335" spans="1:8">
      <c r="A335" s="25"/>
      <c r="H335" s="45"/>
    </row>
    <row r="336" spans="1:8">
      <c r="A336" s="25"/>
      <c r="H336" s="45"/>
    </row>
    <row r="337" spans="1:8">
      <c r="A337" s="25"/>
      <c r="H337" s="45"/>
    </row>
    <row r="338" spans="1:8">
      <c r="A338" s="25"/>
      <c r="H338" s="45"/>
    </row>
    <row r="339" spans="1:8">
      <c r="A339" s="25"/>
      <c r="H339" s="45"/>
    </row>
    <row r="340" spans="1:8">
      <c r="A340" s="25"/>
      <c r="H340" s="45"/>
    </row>
    <row r="341" spans="1:8">
      <c r="A341" s="25"/>
      <c r="H341" s="45"/>
    </row>
    <row r="342" spans="1:8">
      <c r="A342" s="25"/>
      <c r="H342" s="45"/>
    </row>
    <row r="343" spans="1:8">
      <c r="A343" s="25"/>
      <c r="H343" s="45"/>
    </row>
    <row r="344" spans="1:8">
      <c r="A344" s="25"/>
      <c r="H344" s="45"/>
    </row>
    <row r="345" spans="1:8">
      <c r="A345" s="25"/>
      <c r="H345" s="45"/>
    </row>
    <row r="346" spans="1:8">
      <c r="A346" s="25"/>
      <c r="H346" s="45"/>
    </row>
    <row r="347" spans="1:8">
      <c r="A347" s="25"/>
      <c r="H347" s="45"/>
    </row>
    <row r="348" spans="1:8">
      <c r="A348" s="25"/>
      <c r="H348" s="45"/>
    </row>
    <row r="349" spans="1:8">
      <c r="A349" s="152" t="str">
        <f>Données!$A$3</f>
        <v>EXAMEN : CAP et titre professionnel menuiserie aluminium verre</v>
      </c>
      <c r="B349" s="153"/>
      <c r="C349" s="153"/>
      <c r="D349" s="153"/>
      <c r="E349" s="153"/>
      <c r="F349" s="154"/>
      <c r="G349" s="9"/>
      <c r="H349" s="49" t="str">
        <f>Données!$H$3</f>
        <v>1er</v>
      </c>
    </row>
    <row r="350" spans="1:8" ht="16.5" thickBot="1">
      <c r="A350" s="155" t="str">
        <f>Données!$A$4</f>
        <v>EPREUVE : Analyse d’une situation professionnelle EP1 - UP1</v>
      </c>
      <c r="B350" s="156"/>
      <c r="C350" s="156"/>
      <c r="D350" s="157"/>
      <c r="E350" s="28" t="str">
        <f>Données!$E$4</f>
        <v>Durée : 3h00</v>
      </c>
      <c r="F350" s="29" t="str">
        <f>Données!$F$4</f>
        <v>Coef. 4</v>
      </c>
      <c r="G350" s="29" t="s">
        <v>7</v>
      </c>
      <c r="H350" s="50">
        <v>7</v>
      </c>
    </row>
    <row r="351" spans="1:8">
      <c r="A351" s="46"/>
      <c r="B351" s="47"/>
      <c r="C351" s="47"/>
      <c r="D351" s="47"/>
      <c r="E351" s="47"/>
      <c r="F351" s="47"/>
      <c r="G351" s="47"/>
      <c r="H351" s="48"/>
    </row>
    <row r="352" spans="1:8">
      <c r="A352" s="25"/>
      <c r="H352" s="45"/>
    </row>
    <row r="353" spans="1:8">
      <c r="A353" s="25"/>
      <c r="H353" s="45"/>
    </row>
    <row r="354" spans="1:8">
      <c r="A354" s="25"/>
      <c r="H354" s="45"/>
    </row>
    <row r="355" spans="1:8">
      <c r="A355" s="25"/>
      <c r="H355" s="45"/>
    </row>
    <row r="356" spans="1:8">
      <c r="A356" s="25"/>
      <c r="H356" s="45"/>
    </row>
    <row r="357" spans="1:8">
      <c r="A357" s="25"/>
      <c r="H357" s="45"/>
    </row>
    <row r="358" spans="1:8">
      <c r="A358" s="25"/>
      <c r="H358" s="45"/>
    </row>
    <row r="359" spans="1:8">
      <c r="A359" s="25"/>
      <c r="H359" s="45"/>
    </row>
    <row r="360" spans="1:8">
      <c r="A360" s="25"/>
      <c r="H360" s="45"/>
    </row>
    <row r="361" spans="1:8">
      <c r="A361" s="25"/>
      <c r="H361" s="45"/>
    </row>
    <row r="362" spans="1:8">
      <c r="A362" s="25"/>
      <c r="H362" s="45"/>
    </row>
    <row r="363" spans="1:8">
      <c r="A363" s="25"/>
      <c r="H363" s="45"/>
    </row>
    <row r="364" spans="1:8">
      <c r="A364" s="25"/>
      <c r="H364" s="45"/>
    </row>
    <row r="365" spans="1:8">
      <c r="A365" s="25"/>
      <c r="H365" s="45"/>
    </row>
    <row r="366" spans="1:8">
      <c r="A366" s="25"/>
      <c r="H366" s="45"/>
    </row>
    <row r="367" spans="1:8">
      <c r="A367" s="25"/>
      <c r="H367" s="45"/>
    </row>
    <row r="368" spans="1:8">
      <c r="A368" s="25"/>
      <c r="H368" s="45"/>
    </row>
    <row r="369" spans="1:8">
      <c r="A369" s="25"/>
      <c r="H369" s="45"/>
    </row>
    <row r="370" spans="1:8">
      <c r="A370" s="25"/>
      <c r="H370" s="45"/>
    </row>
    <row r="371" spans="1:8">
      <c r="A371" s="25"/>
      <c r="H371" s="45"/>
    </row>
    <row r="372" spans="1:8">
      <c r="A372" s="25"/>
      <c r="H372" s="45"/>
    </row>
    <row r="373" spans="1:8">
      <c r="A373" s="25"/>
      <c r="H373" s="45"/>
    </row>
    <row r="374" spans="1:8">
      <c r="A374" s="25"/>
      <c r="H374" s="45"/>
    </row>
    <row r="375" spans="1:8">
      <c r="A375" s="25"/>
      <c r="H375" s="45"/>
    </row>
    <row r="376" spans="1:8">
      <c r="A376" s="25"/>
      <c r="H376" s="45"/>
    </row>
    <row r="377" spans="1:8">
      <c r="A377" s="25"/>
      <c r="H377" s="45"/>
    </row>
    <row r="378" spans="1:8">
      <c r="A378" s="25"/>
      <c r="H378" s="45"/>
    </row>
    <row r="379" spans="1:8">
      <c r="A379" s="25"/>
      <c r="H379" s="45"/>
    </row>
    <row r="380" spans="1:8">
      <c r="A380" s="25"/>
      <c r="H380" s="45"/>
    </row>
    <row r="381" spans="1:8">
      <c r="A381" s="25"/>
      <c r="H381" s="45"/>
    </row>
    <row r="382" spans="1:8">
      <c r="A382" s="25"/>
      <c r="H382" s="45"/>
    </row>
    <row r="383" spans="1:8">
      <c r="A383" s="25"/>
      <c r="H383" s="45"/>
    </row>
    <row r="384" spans="1:8">
      <c r="A384" s="25"/>
      <c r="H384" s="45"/>
    </row>
    <row r="385" spans="1:8">
      <c r="A385" s="25"/>
      <c r="H385" s="45"/>
    </row>
    <row r="386" spans="1:8">
      <c r="A386" s="25"/>
      <c r="H386" s="45"/>
    </row>
    <row r="387" spans="1:8">
      <c r="A387" s="25"/>
      <c r="H387" s="45"/>
    </row>
    <row r="388" spans="1:8">
      <c r="A388" s="25"/>
      <c r="H388" s="45"/>
    </row>
    <row r="389" spans="1:8">
      <c r="A389" s="25"/>
      <c r="H389" s="45"/>
    </row>
    <row r="390" spans="1:8">
      <c r="A390" s="25"/>
      <c r="H390" s="45"/>
    </row>
    <row r="391" spans="1:8">
      <c r="A391" s="25"/>
      <c r="H391" s="45"/>
    </row>
    <row r="392" spans="1:8">
      <c r="A392" s="25"/>
      <c r="H392" s="45"/>
    </row>
    <row r="393" spans="1:8">
      <c r="A393" s="25"/>
      <c r="H393" s="45"/>
    </row>
    <row r="394" spans="1:8">
      <c r="A394" s="25"/>
      <c r="H394" s="45"/>
    </row>
    <row r="395" spans="1:8">
      <c r="A395" s="25"/>
      <c r="H395" s="45"/>
    </row>
    <row r="396" spans="1:8">
      <c r="A396" s="25"/>
      <c r="H396" s="45"/>
    </row>
    <row r="397" spans="1:8">
      <c r="A397" s="25"/>
      <c r="H397" s="45"/>
    </row>
    <row r="398" spans="1:8">
      <c r="A398" s="25"/>
      <c r="H398" s="45"/>
    </row>
    <row r="399" spans="1:8">
      <c r="A399" s="152" t="str">
        <f>Données!$A$3</f>
        <v>EXAMEN : CAP et titre professionnel menuiserie aluminium verre</v>
      </c>
      <c r="B399" s="153"/>
      <c r="C399" s="153"/>
      <c r="D399" s="153"/>
      <c r="E399" s="153"/>
      <c r="F399" s="154"/>
      <c r="G399" s="9"/>
      <c r="H399" s="49" t="str">
        <f>Données!$H$3</f>
        <v>1er</v>
      </c>
    </row>
    <row r="400" spans="1:8" ht="16.5" thickBot="1">
      <c r="A400" s="155" t="str">
        <f>Données!$A$4</f>
        <v>EPREUVE : Analyse d’une situation professionnelle EP1 - UP1</v>
      </c>
      <c r="B400" s="156"/>
      <c r="C400" s="156"/>
      <c r="D400" s="157"/>
      <c r="E400" s="28" t="str">
        <f>Données!$E$4</f>
        <v>Durée : 3h00</v>
      </c>
      <c r="F400" s="29" t="str">
        <f>Données!$F$4</f>
        <v>Coef. 4</v>
      </c>
      <c r="G400" s="29" t="s">
        <v>7</v>
      </c>
      <c r="H400" s="50">
        <v>8</v>
      </c>
    </row>
    <row r="401" spans="1:8">
      <c r="A401" s="46"/>
      <c r="B401" s="47"/>
      <c r="C401" s="47"/>
      <c r="D401" s="47"/>
      <c r="E401" s="47"/>
      <c r="F401" s="47"/>
      <c r="G401" s="47"/>
      <c r="H401" s="48"/>
    </row>
    <row r="402" spans="1:8">
      <c r="A402" s="25"/>
      <c r="H402" s="45"/>
    </row>
    <row r="403" spans="1:8">
      <c r="A403" s="25"/>
      <c r="H403" s="45"/>
    </row>
    <row r="404" spans="1:8">
      <c r="A404" s="25"/>
      <c r="H404" s="45"/>
    </row>
    <row r="405" spans="1:8">
      <c r="A405" s="25"/>
      <c r="H405" s="45"/>
    </row>
    <row r="406" spans="1:8">
      <c r="A406" s="25"/>
      <c r="H406" s="45"/>
    </row>
    <row r="407" spans="1:8">
      <c r="A407" s="25"/>
      <c r="H407" s="45"/>
    </row>
    <row r="408" spans="1:8">
      <c r="A408" s="25"/>
      <c r="H408" s="45"/>
    </row>
    <row r="409" spans="1:8">
      <c r="A409" s="25"/>
      <c r="H409" s="45"/>
    </row>
    <row r="410" spans="1:8">
      <c r="A410" s="25"/>
      <c r="H410" s="45"/>
    </row>
    <row r="411" spans="1:8">
      <c r="A411" s="25"/>
      <c r="H411" s="45"/>
    </row>
    <row r="412" spans="1:8">
      <c r="A412" s="25"/>
      <c r="H412" s="45"/>
    </row>
    <row r="413" spans="1:8">
      <c r="A413" s="25"/>
      <c r="H413" s="45"/>
    </row>
    <row r="414" spans="1:8">
      <c r="A414" s="25"/>
      <c r="H414" s="45"/>
    </row>
    <row r="415" spans="1:8">
      <c r="A415" s="25"/>
      <c r="H415" s="45"/>
    </row>
    <row r="416" spans="1:8">
      <c r="A416" s="25"/>
      <c r="H416" s="45"/>
    </row>
    <row r="417" spans="1:8">
      <c r="A417" s="25"/>
      <c r="H417" s="45"/>
    </row>
    <row r="418" spans="1:8">
      <c r="A418" s="25"/>
      <c r="H418" s="45"/>
    </row>
    <row r="419" spans="1:8">
      <c r="A419" s="25"/>
      <c r="H419" s="45"/>
    </row>
    <row r="420" spans="1:8">
      <c r="A420" s="25"/>
      <c r="H420" s="45"/>
    </row>
    <row r="421" spans="1:8">
      <c r="A421" s="25"/>
      <c r="H421" s="45"/>
    </row>
    <row r="422" spans="1:8">
      <c r="A422" s="25"/>
      <c r="H422" s="45"/>
    </row>
    <row r="423" spans="1:8">
      <c r="A423" s="25"/>
      <c r="H423" s="45"/>
    </row>
    <row r="424" spans="1:8">
      <c r="A424" s="25"/>
      <c r="H424" s="45"/>
    </row>
    <row r="425" spans="1:8">
      <c r="A425" s="25"/>
      <c r="H425" s="45"/>
    </row>
    <row r="426" spans="1:8">
      <c r="A426" s="25"/>
      <c r="H426" s="45"/>
    </row>
    <row r="427" spans="1:8">
      <c r="A427" s="25"/>
      <c r="H427" s="45"/>
    </row>
    <row r="428" spans="1:8">
      <c r="A428" s="25"/>
      <c r="H428" s="45"/>
    </row>
    <row r="429" spans="1:8">
      <c r="A429" s="25"/>
      <c r="H429" s="45"/>
    </row>
    <row r="430" spans="1:8">
      <c r="A430" s="25"/>
      <c r="H430" s="45"/>
    </row>
    <row r="431" spans="1:8">
      <c r="A431" s="25"/>
      <c r="H431" s="45"/>
    </row>
    <row r="432" spans="1:8">
      <c r="A432" s="25"/>
      <c r="H432" s="45"/>
    </row>
    <row r="433" spans="1:8">
      <c r="A433" s="25"/>
      <c r="H433" s="45"/>
    </row>
    <row r="434" spans="1:8">
      <c r="A434" s="25"/>
      <c r="H434" s="45"/>
    </row>
    <row r="435" spans="1:8">
      <c r="A435" s="25"/>
      <c r="H435" s="45"/>
    </row>
    <row r="436" spans="1:8">
      <c r="A436" s="25"/>
      <c r="H436" s="45"/>
    </row>
    <row r="437" spans="1:8">
      <c r="A437" s="25"/>
      <c r="H437" s="45"/>
    </row>
    <row r="438" spans="1:8">
      <c r="A438" s="25"/>
      <c r="H438" s="45"/>
    </row>
    <row r="439" spans="1:8">
      <c r="A439" s="25"/>
      <c r="H439" s="45"/>
    </row>
    <row r="440" spans="1:8">
      <c r="A440" s="25"/>
      <c r="H440" s="45"/>
    </row>
    <row r="441" spans="1:8">
      <c r="A441" s="25"/>
      <c r="H441" s="45"/>
    </row>
    <row r="442" spans="1:8">
      <c r="A442" s="25"/>
      <c r="H442" s="45"/>
    </row>
    <row r="443" spans="1:8">
      <c r="A443" s="25"/>
      <c r="H443" s="45"/>
    </row>
    <row r="444" spans="1:8">
      <c r="A444" s="25"/>
      <c r="H444" s="45"/>
    </row>
    <row r="445" spans="1:8">
      <c r="A445" s="25"/>
      <c r="H445" s="45"/>
    </row>
    <row r="446" spans="1:8">
      <c r="A446" s="25"/>
      <c r="H446" s="45"/>
    </row>
    <row r="447" spans="1:8">
      <c r="A447" s="25"/>
      <c r="H447" s="45"/>
    </row>
    <row r="448" spans="1:8">
      <c r="A448" s="25"/>
      <c r="H448" s="45"/>
    </row>
    <row r="449" spans="1:8">
      <c r="A449" s="152" t="str">
        <f>Données!$A$3</f>
        <v>EXAMEN : CAP et titre professionnel menuiserie aluminium verre</v>
      </c>
      <c r="B449" s="153"/>
      <c r="C449" s="153"/>
      <c r="D449" s="153"/>
      <c r="E449" s="153"/>
      <c r="F449" s="154"/>
      <c r="G449" s="9"/>
      <c r="H449" s="49" t="str">
        <f>Données!$H$3</f>
        <v>1er</v>
      </c>
    </row>
    <row r="450" spans="1:8" ht="16.5" thickBot="1">
      <c r="A450" s="155" t="str">
        <f>Données!$A$4</f>
        <v>EPREUVE : Analyse d’une situation professionnelle EP1 - UP1</v>
      </c>
      <c r="B450" s="156"/>
      <c r="C450" s="156"/>
      <c r="D450" s="157"/>
      <c r="E450" s="28" t="str">
        <f>Données!$E$4</f>
        <v>Durée : 3h00</v>
      </c>
      <c r="F450" s="29" t="str">
        <f>Données!$F$4</f>
        <v>Coef. 4</v>
      </c>
      <c r="G450" s="29" t="s">
        <v>7</v>
      </c>
      <c r="H450" s="50">
        <v>9</v>
      </c>
    </row>
    <row r="451" spans="1:8">
      <c r="A451" s="46"/>
      <c r="B451" s="47"/>
      <c r="C451" s="47"/>
      <c r="D451" s="47"/>
      <c r="E451" s="47"/>
      <c r="F451" s="47"/>
      <c r="G451" s="47"/>
      <c r="H451" s="48"/>
    </row>
    <row r="452" spans="1:8">
      <c r="A452" s="25"/>
      <c r="H452" s="45"/>
    </row>
    <row r="453" spans="1:8">
      <c r="A453" s="25"/>
      <c r="H453" s="45"/>
    </row>
    <row r="454" spans="1:8">
      <c r="A454" s="25"/>
      <c r="H454" s="45"/>
    </row>
    <row r="455" spans="1:8">
      <c r="A455" s="25"/>
      <c r="H455" s="45"/>
    </row>
    <row r="456" spans="1:8">
      <c r="A456" s="25"/>
      <c r="H456" s="45"/>
    </row>
    <row r="457" spans="1:8">
      <c r="A457" s="25"/>
      <c r="H457" s="45"/>
    </row>
    <row r="458" spans="1:8">
      <c r="A458" s="25"/>
      <c r="H458" s="45"/>
    </row>
    <row r="459" spans="1:8">
      <c r="A459" s="25"/>
      <c r="H459" s="45"/>
    </row>
    <row r="460" spans="1:8">
      <c r="A460" s="25"/>
      <c r="H460" s="45"/>
    </row>
    <row r="461" spans="1:8">
      <c r="A461" s="25"/>
      <c r="H461" s="45"/>
    </row>
    <row r="462" spans="1:8">
      <c r="A462" s="25"/>
      <c r="H462" s="45"/>
    </row>
    <row r="463" spans="1:8">
      <c r="A463" s="25"/>
      <c r="H463" s="45"/>
    </row>
    <row r="464" spans="1:8">
      <c r="A464" s="25"/>
      <c r="H464" s="45"/>
    </row>
    <row r="465" spans="1:8">
      <c r="A465" s="25"/>
      <c r="H465" s="45"/>
    </row>
    <row r="466" spans="1:8">
      <c r="A466" s="25"/>
      <c r="H466" s="45"/>
    </row>
    <row r="467" spans="1:8">
      <c r="A467" s="25"/>
      <c r="H467" s="45"/>
    </row>
    <row r="468" spans="1:8">
      <c r="A468" s="25"/>
      <c r="H468" s="45"/>
    </row>
    <row r="469" spans="1:8">
      <c r="A469" s="25"/>
      <c r="H469" s="45"/>
    </row>
    <row r="470" spans="1:8">
      <c r="A470" s="25"/>
      <c r="H470" s="45"/>
    </row>
    <row r="471" spans="1:8">
      <c r="A471" s="25"/>
      <c r="H471" s="45"/>
    </row>
    <row r="472" spans="1:8">
      <c r="A472" s="25"/>
      <c r="H472" s="45"/>
    </row>
    <row r="473" spans="1:8">
      <c r="A473" s="25"/>
      <c r="H473" s="45"/>
    </row>
    <row r="474" spans="1:8">
      <c r="A474" s="25"/>
      <c r="H474" s="45"/>
    </row>
    <row r="475" spans="1:8">
      <c r="A475" s="25"/>
      <c r="H475" s="45"/>
    </row>
    <row r="476" spans="1:8">
      <c r="A476" s="25"/>
      <c r="H476" s="45"/>
    </row>
    <row r="477" spans="1:8">
      <c r="A477" s="25"/>
      <c r="H477" s="45"/>
    </row>
    <row r="478" spans="1:8">
      <c r="A478" s="25"/>
      <c r="H478" s="45"/>
    </row>
    <row r="479" spans="1:8">
      <c r="A479" s="25"/>
      <c r="H479" s="45"/>
    </row>
    <row r="480" spans="1:8">
      <c r="A480" s="25"/>
      <c r="H480" s="45"/>
    </row>
    <row r="481" spans="1:8">
      <c r="A481" s="25"/>
      <c r="H481" s="45"/>
    </row>
    <row r="482" spans="1:8">
      <c r="A482" s="25"/>
      <c r="H482" s="45"/>
    </row>
    <row r="483" spans="1:8">
      <c r="A483" s="25"/>
      <c r="H483" s="45"/>
    </row>
    <row r="484" spans="1:8">
      <c r="A484" s="25"/>
      <c r="H484" s="45"/>
    </row>
    <row r="485" spans="1:8">
      <c r="A485" s="25"/>
      <c r="H485" s="45"/>
    </row>
    <row r="486" spans="1:8">
      <c r="A486" s="25"/>
      <c r="H486" s="45"/>
    </row>
    <row r="487" spans="1:8">
      <c r="A487" s="25"/>
      <c r="H487" s="45"/>
    </row>
    <row r="488" spans="1:8">
      <c r="A488" s="25"/>
      <c r="H488" s="45"/>
    </row>
    <row r="489" spans="1:8">
      <c r="A489" s="25"/>
      <c r="H489" s="45"/>
    </row>
    <row r="490" spans="1:8">
      <c r="A490" s="25"/>
      <c r="H490" s="45"/>
    </row>
    <row r="491" spans="1:8">
      <c r="A491" s="25"/>
      <c r="H491" s="45"/>
    </row>
    <row r="492" spans="1:8">
      <c r="A492" s="25"/>
      <c r="H492" s="45"/>
    </row>
    <row r="493" spans="1:8">
      <c r="A493" s="25"/>
      <c r="H493" s="45"/>
    </row>
    <row r="494" spans="1:8">
      <c r="A494" s="25"/>
      <c r="H494" s="45"/>
    </row>
    <row r="495" spans="1:8">
      <c r="A495" s="25"/>
      <c r="H495" s="45"/>
    </row>
    <row r="496" spans="1:8">
      <c r="A496" s="25"/>
      <c r="H496" s="45"/>
    </row>
    <row r="497" spans="1:8">
      <c r="A497" s="25"/>
      <c r="H497" s="45"/>
    </row>
    <row r="498" spans="1:8">
      <c r="A498" s="25"/>
      <c r="H498" s="45"/>
    </row>
    <row r="499" spans="1:8">
      <c r="A499" s="152" t="str">
        <f>Données!$A$3</f>
        <v>EXAMEN : CAP et titre professionnel menuiserie aluminium verre</v>
      </c>
      <c r="B499" s="153"/>
      <c r="C499" s="153"/>
      <c r="D499" s="153"/>
      <c r="E499" s="153"/>
      <c r="F499" s="154"/>
      <c r="G499" s="9"/>
      <c r="H499" s="49" t="str">
        <f>Données!$H$3</f>
        <v>1er</v>
      </c>
    </row>
    <row r="500" spans="1:8" ht="16.5" thickBot="1">
      <c r="A500" s="155" t="str">
        <f>Données!$A$4</f>
        <v>EPREUVE : Analyse d’une situation professionnelle EP1 - UP1</v>
      </c>
      <c r="B500" s="156"/>
      <c r="C500" s="156"/>
      <c r="D500" s="157"/>
      <c r="E500" s="28" t="str">
        <f>Données!$E$4</f>
        <v>Durée : 3h00</v>
      </c>
      <c r="F500" s="29" t="str">
        <f>Données!$F$4</f>
        <v>Coef. 4</v>
      </c>
      <c r="G500" s="29" t="s">
        <v>7</v>
      </c>
      <c r="H500" s="50">
        <v>10</v>
      </c>
    </row>
  </sheetData>
  <mergeCells count="29">
    <mergeCell ref="A99:F99"/>
    <mergeCell ref="A100:D100"/>
    <mergeCell ref="A16:H17"/>
    <mergeCell ref="A12:H13"/>
    <mergeCell ref="A50:D50"/>
    <mergeCell ref="A49:F49"/>
    <mergeCell ref="C1:H5"/>
    <mergeCell ref="A36:H39"/>
    <mergeCell ref="A44:H44"/>
    <mergeCell ref="B35:E35"/>
    <mergeCell ref="A1:B5"/>
    <mergeCell ref="A6:B10"/>
    <mergeCell ref="C33:E33"/>
    <mergeCell ref="A149:F149"/>
    <mergeCell ref="A150:D150"/>
    <mergeCell ref="A199:F199"/>
    <mergeCell ref="A200:D200"/>
    <mergeCell ref="A500:D500"/>
    <mergeCell ref="A399:F399"/>
    <mergeCell ref="A400:D400"/>
    <mergeCell ref="A449:F449"/>
    <mergeCell ref="A450:D450"/>
    <mergeCell ref="A499:F499"/>
    <mergeCell ref="A249:F249"/>
    <mergeCell ref="A350:D350"/>
    <mergeCell ref="A300:D300"/>
    <mergeCell ref="A250:D250"/>
    <mergeCell ref="A299:F299"/>
    <mergeCell ref="A349:F349"/>
  </mergeCells>
  <phoneticPr fontId="0" type="noConversion"/>
  <pageMargins left="0.48" right="0.32" top="0.34" bottom="0.4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BA403"/>
  <sheetViews>
    <sheetView showGridLines="0" tabSelected="1" topLeftCell="A47" zoomScaleNormal="100" workbookViewId="0">
      <selection activeCell="B62" sqref="B62"/>
    </sheetView>
  </sheetViews>
  <sheetFormatPr baseColWidth="10" defaultColWidth="11.19921875" defaultRowHeight="15.75"/>
  <cols>
    <col min="1" max="6" width="9.59765625" style="1" customWidth="1"/>
    <col min="7" max="7" width="9.796875" style="1" customWidth="1"/>
    <col min="8" max="8" width="1.5" style="1" customWidth="1"/>
    <col min="9" max="9" width="4" style="12" customWidth="1"/>
    <col min="10" max="10" width="11.19921875" style="251"/>
    <col min="11" max="15" width="11.19921875" style="252"/>
    <col min="16" max="26" width="3.59765625" style="252" customWidth="1"/>
    <col min="27" max="38" width="11.19921875" style="252"/>
    <col min="39" max="53" width="11.19921875" style="68"/>
    <col min="54" max="16384" width="11.19921875" style="1"/>
  </cols>
  <sheetData>
    <row r="1" spans="1:9" ht="14.25" customHeight="1">
      <c r="A1" s="174" t="s">
        <v>0</v>
      </c>
      <c r="B1" s="175"/>
      <c r="C1" s="21" t="s">
        <v>8</v>
      </c>
      <c r="D1" s="81" t="s">
        <v>9</v>
      </c>
      <c r="E1" s="22"/>
      <c r="F1" s="211">
        <f>$C$16</f>
        <v>0</v>
      </c>
      <c r="G1" s="211"/>
      <c r="H1" s="211"/>
      <c r="I1" s="212"/>
    </row>
    <row r="2" spans="1:9">
      <c r="A2" s="176"/>
      <c r="B2" s="177"/>
      <c r="C2" s="6" t="s">
        <v>10</v>
      </c>
      <c r="D2" s="82" t="s">
        <v>11</v>
      </c>
      <c r="E2" s="7"/>
      <c r="F2" s="7" t="s">
        <v>12</v>
      </c>
      <c r="G2" s="93">
        <v>1.1100000000000001</v>
      </c>
      <c r="H2" s="7"/>
      <c r="I2" s="23"/>
    </row>
    <row r="3" spans="1:9">
      <c r="A3" s="176"/>
      <c r="B3" s="177"/>
      <c r="C3" s="4" t="s">
        <v>13</v>
      </c>
      <c r="D3" s="82" t="s">
        <v>14</v>
      </c>
      <c r="E3" s="5"/>
      <c r="F3" s="5" t="s">
        <v>15</v>
      </c>
      <c r="G3" s="82" t="s">
        <v>16</v>
      </c>
      <c r="H3" s="5"/>
      <c r="I3" s="24"/>
    </row>
    <row r="4" spans="1:9">
      <c r="A4" s="176"/>
      <c r="B4" s="177"/>
      <c r="C4" s="4" t="s">
        <v>17</v>
      </c>
      <c r="D4" s="206"/>
      <c r="E4" s="206"/>
      <c r="F4" s="206"/>
      <c r="G4" s="206"/>
      <c r="H4" s="206"/>
      <c r="I4" s="207"/>
    </row>
    <row r="5" spans="1:9" ht="19.5" customHeight="1">
      <c r="A5" s="178"/>
      <c r="B5" s="179"/>
      <c r="C5" s="208" t="s">
        <v>18</v>
      </c>
      <c r="D5" s="209"/>
      <c r="E5" s="209"/>
      <c r="F5" s="209"/>
      <c r="G5" s="209"/>
      <c r="H5" s="209"/>
      <c r="I5" s="210"/>
    </row>
    <row r="6" spans="1:9">
      <c r="A6" s="180" t="s">
        <v>2</v>
      </c>
      <c r="B6" s="181"/>
      <c r="C6" s="80"/>
      <c r="D6" s="76"/>
      <c r="E6" s="76"/>
      <c r="F6" s="76"/>
      <c r="G6" s="76"/>
      <c r="H6" s="76"/>
      <c r="I6" s="77"/>
    </row>
    <row r="7" spans="1:9">
      <c r="A7" s="176"/>
      <c r="B7" s="177"/>
      <c r="C7" s="78"/>
      <c r="D7" s="78"/>
      <c r="E7" s="78"/>
      <c r="F7" s="78"/>
      <c r="G7" s="78"/>
      <c r="H7" s="78"/>
      <c r="I7" s="79"/>
    </row>
    <row r="8" spans="1:9">
      <c r="A8" s="176"/>
      <c r="B8" s="177"/>
      <c r="C8" s="213" t="s">
        <v>19</v>
      </c>
      <c r="D8" s="214"/>
      <c r="E8" s="215"/>
      <c r="F8" s="91" t="s">
        <v>20</v>
      </c>
      <c r="G8" s="92" t="e">
        <f>V74+K79+L86+R99+T126+L132+K135+J139+K139+L139+L144+J148+K172+L188+P220+L235+M279+M300+K312+K324+K325+K337+K338+K349+I371</f>
        <v>#VALUE!</v>
      </c>
      <c r="H8" s="78"/>
      <c r="I8" s="79"/>
    </row>
    <row r="9" spans="1:9">
      <c r="A9" s="176"/>
      <c r="B9" s="177"/>
      <c r="C9" s="216"/>
      <c r="D9" s="217"/>
      <c r="E9" s="218"/>
      <c r="F9" s="91" t="s">
        <v>21</v>
      </c>
      <c r="G9" s="92" t="e">
        <f>G8/10</f>
        <v>#VALUE!</v>
      </c>
      <c r="H9" s="78"/>
      <c r="I9" s="79"/>
    </row>
    <row r="10" spans="1:9">
      <c r="A10" s="178"/>
      <c r="B10" s="179"/>
      <c r="C10" s="78"/>
      <c r="D10" s="78"/>
      <c r="E10" s="78"/>
      <c r="F10" s="78"/>
      <c r="G10" s="78"/>
      <c r="H10" s="78"/>
      <c r="I10" s="79"/>
    </row>
    <row r="11" spans="1:9">
      <c r="A11" s="25"/>
      <c r="C11" s="78"/>
      <c r="D11" s="78"/>
      <c r="E11" s="78"/>
      <c r="F11" s="78"/>
      <c r="G11" s="78"/>
      <c r="H11" s="78"/>
      <c r="I11" s="79"/>
    </row>
    <row r="12" spans="1:9">
      <c r="A12" s="25"/>
      <c r="C12" s="78"/>
      <c r="D12" s="78"/>
      <c r="E12" s="78"/>
      <c r="F12" s="78"/>
      <c r="G12" s="78"/>
      <c r="H12" s="78"/>
      <c r="I12" s="79"/>
    </row>
    <row r="13" spans="1:9">
      <c r="A13" s="25"/>
      <c r="I13" s="26"/>
    </row>
    <row r="14" spans="1:9">
      <c r="A14" s="25"/>
      <c r="I14" s="26"/>
    </row>
    <row r="15" spans="1:9">
      <c r="A15" s="25"/>
      <c r="I15" s="26"/>
    </row>
    <row r="16" spans="1:9" ht="18.75">
      <c r="A16" s="25"/>
      <c r="C16" s="171"/>
      <c r="D16" s="171"/>
      <c r="E16" s="171"/>
      <c r="I16" s="26"/>
    </row>
    <row r="17" spans="1:9">
      <c r="A17" s="25"/>
      <c r="I17" s="26"/>
    </row>
    <row r="18" spans="1:9">
      <c r="A18" s="25"/>
      <c r="I18" s="26"/>
    </row>
    <row r="19" spans="1:9" ht="21.75" customHeight="1">
      <c r="A19" s="182" t="s">
        <v>22</v>
      </c>
      <c r="B19" s="162"/>
      <c r="C19" s="162"/>
      <c r="D19" s="162"/>
      <c r="E19" s="162"/>
      <c r="F19" s="162"/>
      <c r="G19" s="162"/>
      <c r="H19" s="162"/>
      <c r="I19" s="163"/>
    </row>
    <row r="20" spans="1:9" ht="21.75" customHeight="1">
      <c r="A20" s="182"/>
      <c r="B20" s="162"/>
      <c r="C20" s="162"/>
      <c r="D20" s="162"/>
      <c r="E20" s="162"/>
      <c r="F20" s="162"/>
      <c r="G20" s="162"/>
      <c r="H20" s="162"/>
      <c r="I20" s="163"/>
    </row>
    <row r="21" spans="1:9">
      <c r="A21" s="25"/>
      <c r="I21" s="26"/>
    </row>
    <row r="22" spans="1:9">
      <c r="A22" s="25"/>
      <c r="I22" s="26"/>
    </row>
    <row r="23" spans="1:9">
      <c r="A23" s="167" t="s">
        <v>23</v>
      </c>
      <c r="B23" s="168"/>
      <c r="C23" s="168"/>
      <c r="D23" s="168"/>
      <c r="E23" s="168"/>
      <c r="F23" s="168"/>
      <c r="G23" s="168"/>
      <c r="H23" s="168"/>
      <c r="I23" s="169"/>
    </row>
    <row r="24" spans="1:9">
      <c r="A24" s="167"/>
      <c r="B24" s="168"/>
      <c r="C24" s="168"/>
      <c r="D24" s="168"/>
      <c r="E24" s="168"/>
      <c r="F24" s="168"/>
      <c r="G24" s="168"/>
      <c r="H24" s="168"/>
      <c r="I24" s="169"/>
    </row>
    <row r="25" spans="1:9">
      <c r="A25" s="167"/>
      <c r="B25" s="168"/>
      <c r="C25" s="168"/>
      <c r="D25" s="168"/>
      <c r="E25" s="168"/>
      <c r="F25" s="168"/>
      <c r="G25" s="168"/>
      <c r="H25" s="168"/>
      <c r="I25" s="169"/>
    </row>
    <row r="26" spans="1:9">
      <c r="A26" s="167"/>
      <c r="B26" s="168"/>
      <c r="C26" s="168"/>
      <c r="D26" s="168"/>
      <c r="E26" s="168"/>
      <c r="F26" s="168"/>
      <c r="G26" s="168"/>
      <c r="H26" s="168"/>
      <c r="I26" s="169"/>
    </row>
    <row r="27" spans="1:9">
      <c r="A27" s="25"/>
      <c r="I27" s="26"/>
    </row>
    <row r="28" spans="1:9">
      <c r="A28" s="25"/>
      <c r="I28" s="26"/>
    </row>
    <row r="29" spans="1:9">
      <c r="A29" s="25"/>
      <c r="I29" s="26"/>
    </row>
    <row r="30" spans="1:9">
      <c r="A30" s="25"/>
      <c r="I30" s="26"/>
    </row>
    <row r="31" spans="1:9" ht="18.75">
      <c r="A31" s="170" t="s">
        <v>6</v>
      </c>
      <c r="B31" s="171"/>
      <c r="C31" s="171"/>
      <c r="D31" s="171"/>
      <c r="E31" s="171"/>
      <c r="F31" s="171"/>
      <c r="G31" s="171"/>
      <c r="H31" s="171"/>
      <c r="I31" s="172"/>
    </row>
    <row r="32" spans="1:9">
      <c r="A32" s="25"/>
      <c r="I32" s="26"/>
    </row>
    <row r="33" spans="1:9">
      <c r="A33" s="25"/>
      <c r="I33" s="26"/>
    </row>
    <row r="34" spans="1:9">
      <c r="A34" s="25"/>
      <c r="I34" s="26"/>
    </row>
    <row r="35" spans="1:9">
      <c r="A35" s="25"/>
      <c r="I35" s="26"/>
    </row>
    <row r="36" spans="1:9" ht="18.75">
      <c r="A36" s="25"/>
      <c r="B36" s="173" t="s">
        <v>24</v>
      </c>
      <c r="C36" s="173"/>
      <c r="D36" s="173"/>
      <c r="E36" s="173"/>
      <c r="F36" s="14" t="s">
        <v>25</v>
      </c>
      <c r="G36" s="15">
        <v>200</v>
      </c>
      <c r="I36" s="26"/>
    </row>
    <row r="37" spans="1:9">
      <c r="A37" s="25"/>
      <c r="I37" s="26"/>
    </row>
    <row r="38" spans="1:9">
      <c r="A38" s="25"/>
      <c r="I38" s="26"/>
    </row>
    <row r="39" spans="1:9">
      <c r="A39" s="25"/>
      <c r="I39" s="26"/>
    </row>
    <row r="40" spans="1:9" ht="18.75">
      <c r="A40" s="25"/>
      <c r="B40" s="171" t="s">
        <v>24</v>
      </c>
      <c r="C40" s="171"/>
      <c r="D40" s="171"/>
      <c r="E40" s="171"/>
      <c r="F40" s="16" t="s">
        <v>25</v>
      </c>
      <c r="G40" s="10">
        <v>20</v>
      </c>
      <c r="I40" s="26"/>
    </row>
    <row r="41" spans="1:9">
      <c r="A41" s="25"/>
      <c r="I41" s="26"/>
    </row>
    <row r="42" spans="1:9">
      <c r="A42" s="25"/>
      <c r="I42" s="26"/>
    </row>
    <row r="43" spans="1:9">
      <c r="A43" s="221" t="s">
        <v>26</v>
      </c>
      <c r="B43" s="222"/>
      <c r="C43" s="222"/>
      <c r="D43" s="222"/>
      <c r="E43" s="222"/>
      <c r="F43" s="222"/>
      <c r="G43" s="222"/>
      <c r="H43" s="222"/>
      <c r="I43" s="223"/>
    </row>
    <row r="44" spans="1:9">
      <c r="A44" s="221"/>
      <c r="B44" s="222"/>
      <c r="C44" s="222"/>
      <c r="D44" s="222"/>
      <c r="E44" s="222"/>
      <c r="F44" s="222"/>
      <c r="G44" s="222"/>
      <c r="H44" s="222"/>
      <c r="I44" s="223"/>
    </row>
    <row r="45" spans="1:9">
      <c r="A45" s="221"/>
      <c r="B45" s="222"/>
      <c r="C45" s="222"/>
      <c r="D45" s="222"/>
      <c r="E45" s="222"/>
      <c r="F45" s="222"/>
      <c r="G45" s="222"/>
      <c r="H45" s="222"/>
      <c r="I45" s="223"/>
    </row>
    <row r="46" spans="1:9">
      <c r="A46" s="221"/>
      <c r="B46" s="222"/>
      <c r="C46" s="222"/>
      <c r="D46" s="222"/>
      <c r="E46" s="222"/>
      <c r="F46" s="222"/>
      <c r="G46" s="222"/>
      <c r="H46" s="222"/>
      <c r="I46" s="223"/>
    </row>
    <row r="47" spans="1:9">
      <c r="A47" s="25"/>
      <c r="I47" s="26"/>
    </row>
    <row r="48" spans="1:9">
      <c r="A48" s="152" t="str">
        <f>Données!$A$3</f>
        <v>EXAMEN : CAP et titre professionnel menuiserie aluminium verre</v>
      </c>
      <c r="B48" s="153"/>
      <c r="C48" s="153"/>
      <c r="D48" s="153"/>
      <c r="E48" s="153"/>
      <c r="F48" s="154"/>
      <c r="G48" s="9"/>
      <c r="H48" s="13" t="str">
        <f>Données!$H$3</f>
        <v>1er</v>
      </c>
      <c r="I48" s="27"/>
    </row>
    <row r="49" spans="1:21" ht="16.5" thickBot="1">
      <c r="A49" s="155" t="str">
        <f>Données!$A$4</f>
        <v>EPREUVE : Analyse d’une situation professionnelle EP1 - UP1</v>
      </c>
      <c r="B49" s="156"/>
      <c r="C49" s="156"/>
      <c r="D49" s="157"/>
      <c r="E49" s="28" t="str">
        <f>Données!$E$4</f>
        <v>Durée : 3h00</v>
      </c>
      <c r="F49" s="29" t="str">
        <f>Données!$F$4</f>
        <v>Coef. 4</v>
      </c>
      <c r="G49" s="29" t="str">
        <f>Données!$G$4</f>
        <v>DR Page :</v>
      </c>
      <c r="H49" s="30">
        <v>0</v>
      </c>
      <c r="I49" s="31"/>
    </row>
    <row r="50" spans="1:21" ht="15.75" customHeight="1">
      <c r="A50" s="186" t="s">
        <v>1</v>
      </c>
      <c r="B50" s="187"/>
      <c r="C50" s="187"/>
      <c r="D50" s="187"/>
      <c r="E50" s="187"/>
      <c r="F50" s="187"/>
      <c r="G50" s="187"/>
      <c r="H50" s="187"/>
      <c r="I50" s="188"/>
    </row>
    <row r="51" spans="1:21" ht="15.75" customHeight="1">
      <c r="A51" s="189"/>
      <c r="B51" s="190"/>
      <c r="C51" s="190"/>
      <c r="D51" s="190"/>
      <c r="E51" s="190"/>
      <c r="F51" s="190"/>
      <c r="G51" s="190"/>
      <c r="H51" s="190"/>
      <c r="I51" s="191"/>
    </row>
    <row r="52" spans="1:21" ht="15.75" customHeight="1">
      <c r="A52" s="189"/>
      <c r="B52" s="190"/>
      <c r="C52" s="190"/>
      <c r="D52" s="190"/>
      <c r="E52" s="190"/>
      <c r="F52" s="190"/>
      <c r="G52" s="190"/>
      <c r="H52" s="190"/>
      <c r="I52" s="191"/>
    </row>
    <row r="53" spans="1:21" ht="15.75" customHeight="1">
      <c r="A53" s="189"/>
      <c r="B53" s="190"/>
      <c r="C53" s="190"/>
      <c r="D53" s="190"/>
      <c r="E53" s="190"/>
      <c r="F53" s="190"/>
      <c r="G53" s="190"/>
      <c r="H53" s="190"/>
      <c r="I53" s="191"/>
    </row>
    <row r="54" spans="1:21" ht="15.75" customHeight="1">
      <c r="A54" s="192"/>
      <c r="B54" s="193"/>
      <c r="C54" s="193"/>
      <c r="D54" s="193"/>
      <c r="E54" s="193"/>
      <c r="F54" s="193"/>
      <c r="G54" s="193"/>
      <c r="H54" s="193"/>
      <c r="I54" s="194"/>
    </row>
    <row r="55" spans="1:21">
      <c r="A55" s="41"/>
      <c r="B55" s="3"/>
      <c r="C55" s="3"/>
      <c r="D55" s="3"/>
      <c r="E55" s="3"/>
      <c r="F55" s="3"/>
      <c r="G55" s="3"/>
      <c r="H55" s="3"/>
      <c r="I55" s="74"/>
    </row>
    <row r="56" spans="1:21">
      <c r="A56" s="25"/>
      <c r="I56" s="26"/>
    </row>
    <row r="57" spans="1:21">
      <c r="A57" s="32" t="s">
        <v>27</v>
      </c>
      <c r="B57" s="1" t="s">
        <v>28</v>
      </c>
      <c r="I57" s="26"/>
    </row>
    <row r="58" spans="1:21">
      <c r="A58" s="25"/>
      <c r="B58" s="1" t="s">
        <v>29</v>
      </c>
      <c r="F58" s="51" t="s">
        <v>30</v>
      </c>
      <c r="I58" s="26"/>
    </row>
    <row r="59" spans="1:21" ht="9.75" customHeight="1" thickBot="1">
      <c r="A59" s="25"/>
      <c r="B59" s="54" t="s">
        <v>31</v>
      </c>
      <c r="F59" s="54" t="s">
        <v>32</v>
      </c>
      <c r="I59" s="26"/>
    </row>
    <row r="60" spans="1:21" ht="15" customHeight="1">
      <c r="A60" s="219" t="s">
        <v>33</v>
      </c>
      <c r="B60" s="224" t="s">
        <v>34</v>
      </c>
      <c r="C60" s="224" t="s">
        <v>35</v>
      </c>
      <c r="D60" s="204" t="s">
        <v>36</v>
      </c>
      <c r="E60" s="204" t="s">
        <v>37</v>
      </c>
      <c r="F60" s="204" t="s">
        <v>38</v>
      </c>
      <c r="G60" s="226" t="s">
        <v>39</v>
      </c>
      <c r="I60" s="26"/>
    </row>
    <row r="61" spans="1:21" ht="15" customHeight="1">
      <c r="A61" s="220"/>
      <c r="B61" s="225"/>
      <c r="C61" s="225"/>
      <c r="D61" s="205"/>
      <c r="E61" s="205"/>
      <c r="F61" s="205"/>
      <c r="G61" s="227"/>
      <c r="I61" s="26"/>
      <c r="J61" s="251" t="s">
        <v>40</v>
      </c>
    </row>
    <row r="62" spans="1:21" ht="13.5" customHeight="1">
      <c r="A62" s="87" t="s">
        <v>41</v>
      </c>
      <c r="B62" s="96" t="s">
        <v>42</v>
      </c>
      <c r="C62" s="96" t="s">
        <v>43</v>
      </c>
      <c r="D62" s="96" t="s">
        <v>43</v>
      </c>
      <c r="E62" s="96" t="s">
        <v>43</v>
      </c>
      <c r="F62" s="96" t="s">
        <v>43</v>
      </c>
      <c r="G62" s="97" t="s">
        <v>43</v>
      </c>
      <c r="H62" s="86" t="s">
        <v>44</v>
      </c>
      <c r="I62" s="26"/>
      <c r="J62" s="253" t="s">
        <v>45</v>
      </c>
      <c r="K62" s="253">
        <v>1</v>
      </c>
      <c r="L62" s="253">
        <v>1200</v>
      </c>
      <c r="M62" s="253">
        <v>1450</v>
      </c>
      <c r="N62" s="253">
        <f t="shared" ref="N62:N67" si="0">+L62-10</f>
        <v>1190</v>
      </c>
      <c r="O62" s="253">
        <f>+M62-10</f>
        <v>1440</v>
      </c>
      <c r="P62" s="252">
        <f t="shared" ref="P62:U62" si="1">IF(J62=B62,0.5,0)</f>
        <v>0</v>
      </c>
      <c r="Q62" s="252">
        <f t="shared" si="1"/>
        <v>0</v>
      </c>
      <c r="R62" s="252">
        <f t="shared" si="1"/>
        <v>0</v>
      </c>
      <c r="S62" s="252">
        <f t="shared" si="1"/>
        <v>0</v>
      </c>
      <c r="T62" s="252">
        <f t="shared" si="1"/>
        <v>0</v>
      </c>
      <c r="U62" s="252">
        <f t="shared" si="1"/>
        <v>0</v>
      </c>
    </row>
    <row r="63" spans="1:21" ht="13.5" customHeight="1">
      <c r="A63" s="87" t="s">
        <v>46</v>
      </c>
      <c r="B63" s="96" t="s">
        <v>42</v>
      </c>
      <c r="C63" s="96" t="s">
        <v>43</v>
      </c>
      <c r="D63" s="96" t="s">
        <v>43</v>
      </c>
      <c r="E63" s="96" t="s">
        <v>43</v>
      </c>
      <c r="F63" s="96" t="s">
        <v>43</v>
      </c>
      <c r="G63" s="97" t="s">
        <v>43</v>
      </c>
      <c r="H63" s="86" t="str">
        <f>H62</f>
        <v xml:space="preserve">         /3</v>
      </c>
      <c r="I63" s="42"/>
      <c r="J63" s="253" t="s">
        <v>45</v>
      </c>
      <c r="K63" s="253">
        <v>1</v>
      </c>
      <c r="L63" s="253">
        <v>600</v>
      </c>
      <c r="M63" s="253">
        <v>800</v>
      </c>
      <c r="N63" s="253">
        <f t="shared" si="0"/>
        <v>590</v>
      </c>
      <c r="O63" s="253">
        <f>+M63-10</f>
        <v>790</v>
      </c>
      <c r="P63" s="252">
        <f t="shared" ref="P63:P74" si="2">IF(J63=B63,0.5,0)</f>
        <v>0</v>
      </c>
      <c r="Q63" s="252">
        <f t="shared" ref="Q63:Q74" si="3">IF(K63=C63,0.5,0)</f>
        <v>0</v>
      </c>
      <c r="R63" s="252">
        <f t="shared" ref="R63:R74" si="4">IF(L63=D63,0.5,0)</f>
        <v>0</v>
      </c>
      <c r="S63" s="252">
        <f t="shared" ref="S63:S74" si="5">IF(M63=E63,0.5,0)</f>
        <v>0</v>
      </c>
      <c r="T63" s="252">
        <f t="shared" ref="T63:T74" si="6">IF(N63=F63,0.5,0)</f>
        <v>0</v>
      </c>
      <c r="U63" s="252">
        <f t="shared" ref="U63:U74" si="7">IF(O63=G63,0.5,0)</f>
        <v>0</v>
      </c>
    </row>
    <row r="64" spans="1:21" ht="13.5" customHeight="1">
      <c r="A64" s="87" t="s">
        <v>47</v>
      </c>
      <c r="B64" s="96" t="s">
        <v>42</v>
      </c>
      <c r="C64" s="96" t="s">
        <v>43</v>
      </c>
      <c r="D64" s="96" t="s">
        <v>43</v>
      </c>
      <c r="E64" s="96" t="s">
        <v>43</v>
      </c>
      <c r="F64" s="96" t="s">
        <v>43</v>
      </c>
      <c r="G64" s="97" t="s">
        <v>43</v>
      </c>
      <c r="H64" s="86" t="str">
        <f t="shared" ref="H64:H74" si="8">H63</f>
        <v xml:space="preserve">         /3</v>
      </c>
      <c r="I64" s="42"/>
      <c r="J64" s="253" t="s">
        <v>45</v>
      </c>
      <c r="K64" s="253">
        <v>1</v>
      </c>
      <c r="L64" s="253">
        <v>1200</v>
      </c>
      <c r="M64" s="253">
        <v>800</v>
      </c>
      <c r="N64" s="253">
        <f t="shared" si="0"/>
        <v>1190</v>
      </c>
      <c r="O64" s="253">
        <f>+M64-10</f>
        <v>790</v>
      </c>
      <c r="P64" s="252">
        <f t="shared" si="2"/>
        <v>0</v>
      </c>
      <c r="Q64" s="252">
        <f t="shared" si="3"/>
        <v>0</v>
      </c>
      <c r="R64" s="252">
        <f t="shared" si="4"/>
        <v>0</v>
      </c>
      <c r="S64" s="252">
        <f t="shared" si="5"/>
        <v>0</v>
      </c>
      <c r="T64" s="252">
        <f t="shared" si="6"/>
        <v>0</v>
      </c>
      <c r="U64" s="252">
        <f t="shared" si="7"/>
        <v>0</v>
      </c>
    </row>
    <row r="65" spans="1:22" ht="13.5" customHeight="1">
      <c r="A65" s="87" t="s">
        <v>48</v>
      </c>
      <c r="B65" s="96" t="s">
        <v>42</v>
      </c>
      <c r="C65" s="96" t="s">
        <v>43</v>
      </c>
      <c r="D65" s="96" t="s">
        <v>43</v>
      </c>
      <c r="E65" s="96" t="s">
        <v>43</v>
      </c>
      <c r="F65" s="96" t="s">
        <v>43</v>
      </c>
      <c r="G65" s="97" t="s">
        <v>43</v>
      </c>
      <c r="H65" s="86" t="str">
        <f t="shared" si="8"/>
        <v xml:space="preserve">         /3</v>
      </c>
      <c r="I65" s="42"/>
      <c r="J65" s="253" t="s">
        <v>45</v>
      </c>
      <c r="K65" s="253">
        <v>1</v>
      </c>
      <c r="L65" s="253">
        <v>700</v>
      </c>
      <c r="M65" s="253">
        <v>2200</v>
      </c>
      <c r="N65" s="253">
        <f t="shared" si="0"/>
        <v>690</v>
      </c>
      <c r="O65" s="253">
        <f>+M65-5</f>
        <v>2195</v>
      </c>
      <c r="P65" s="252">
        <f t="shared" si="2"/>
        <v>0</v>
      </c>
      <c r="Q65" s="252">
        <f t="shared" si="3"/>
        <v>0</v>
      </c>
      <c r="R65" s="252">
        <f t="shared" si="4"/>
        <v>0</v>
      </c>
      <c r="S65" s="252">
        <f t="shared" si="5"/>
        <v>0</v>
      </c>
      <c r="T65" s="252">
        <f t="shared" si="6"/>
        <v>0</v>
      </c>
      <c r="U65" s="252">
        <f t="shared" si="7"/>
        <v>0</v>
      </c>
    </row>
    <row r="66" spans="1:22" ht="13.5" customHeight="1">
      <c r="A66" s="87" t="s">
        <v>49</v>
      </c>
      <c r="B66" s="96" t="s">
        <v>42</v>
      </c>
      <c r="C66" s="96" t="s">
        <v>43</v>
      </c>
      <c r="D66" s="96" t="s">
        <v>43</v>
      </c>
      <c r="E66" s="96" t="s">
        <v>43</v>
      </c>
      <c r="F66" s="96" t="s">
        <v>43</v>
      </c>
      <c r="G66" s="97" t="s">
        <v>43</v>
      </c>
      <c r="H66" s="86" t="str">
        <f t="shared" si="8"/>
        <v xml:space="preserve">         /3</v>
      </c>
      <c r="I66" s="42"/>
      <c r="J66" s="253" t="s">
        <v>50</v>
      </c>
      <c r="K66" s="253">
        <v>1</v>
      </c>
      <c r="L66" s="253">
        <v>1200</v>
      </c>
      <c r="M66" s="253">
        <v>1450</v>
      </c>
      <c r="N66" s="253">
        <f t="shared" si="0"/>
        <v>1190</v>
      </c>
      <c r="O66" s="253">
        <f>+M66-10</f>
        <v>1440</v>
      </c>
      <c r="P66" s="252">
        <f t="shared" si="2"/>
        <v>0</v>
      </c>
      <c r="Q66" s="252">
        <f t="shared" si="3"/>
        <v>0</v>
      </c>
      <c r="R66" s="252">
        <f t="shared" si="4"/>
        <v>0</v>
      </c>
      <c r="S66" s="252">
        <f t="shared" si="5"/>
        <v>0</v>
      </c>
      <c r="T66" s="252">
        <f t="shared" si="6"/>
        <v>0</v>
      </c>
      <c r="U66" s="252">
        <f t="shared" si="7"/>
        <v>0</v>
      </c>
    </row>
    <row r="67" spans="1:22" ht="13.5" customHeight="1">
      <c r="A67" s="87" t="s">
        <v>51</v>
      </c>
      <c r="B67" s="96" t="s">
        <v>42</v>
      </c>
      <c r="C67" s="96" t="s">
        <v>43</v>
      </c>
      <c r="D67" s="96" t="s">
        <v>43</v>
      </c>
      <c r="E67" s="96" t="s">
        <v>43</v>
      </c>
      <c r="F67" s="96" t="s">
        <v>43</v>
      </c>
      <c r="G67" s="97" t="s">
        <v>43</v>
      </c>
      <c r="H67" s="86" t="str">
        <f t="shared" si="8"/>
        <v xml:space="preserve">         /3</v>
      </c>
      <c r="I67" s="42"/>
      <c r="J67" s="253" t="s">
        <v>50</v>
      </c>
      <c r="K67" s="253">
        <v>1</v>
      </c>
      <c r="L67" s="253">
        <v>1200</v>
      </c>
      <c r="M67" s="253">
        <v>1450</v>
      </c>
      <c r="N67" s="253">
        <f t="shared" si="0"/>
        <v>1190</v>
      </c>
      <c r="O67" s="253">
        <f>+M67-10</f>
        <v>1440</v>
      </c>
      <c r="P67" s="252">
        <f t="shared" si="2"/>
        <v>0</v>
      </c>
      <c r="Q67" s="252">
        <f t="shared" si="3"/>
        <v>0</v>
      </c>
      <c r="R67" s="252">
        <f t="shared" si="4"/>
        <v>0</v>
      </c>
      <c r="S67" s="252">
        <f t="shared" si="5"/>
        <v>0</v>
      </c>
      <c r="T67" s="252">
        <f t="shared" si="6"/>
        <v>0</v>
      </c>
      <c r="U67" s="252">
        <f t="shared" si="7"/>
        <v>0</v>
      </c>
    </row>
    <row r="68" spans="1:22" ht="13.5" customHeight="1">
      <c r="A68" s="87" t="s">
        <v>52</v>
      </c>
      <c r="B68" s="96" t="s">
        <v>42</v>
      </c>
      <c r="C68" s="96" t="s">
        <v>43</v>
      </c>
      <c r="D68" s="96" t="s">
        <v>43</v>
      </c>
      <c r="E68" s="96" t="s">
        <v>43</v>
      </c>
      <c r="F68" s="96" t="s">
        <v>43</v>
      </c>
      <c r="G68" s="97" t="s">
        <v>43</v>
      </c>
      <c r="H68" s="86" t="str">
        <f t="shared" si="8"/>
        <v xml:space="preserve">         /3</v>
      </c>
      <c r="I68" s="42"/>
      <c r="J68" s="253" t="s">
        <v>50</v>
      </c>
      <c r="K68" s="253">
        <v>1</v>
      </c>
      <c r="L68" s="253">
        <v>1200</v>
      </c>
      <c r="M68" s="253">
        <v>2200</v>
      </c>
      <c r="N68" s="253">
        <f t="shared" ref="N68:N74" si="9">+L68-10</f>
        <v>1190</v>
      </c>
      <c r="O68" s="253">
        <f>+M68-10</f>
        <v>2190</v>
      </c>
      <c r="P68" s="252">
        <f t="shared" si="2"/>
        <v>0</v>
      </c>
      <c r="Q68" s="252">
        <f t="shared" si="3"/>
        <v>0</v>
      </c>
      <c r="R68" s="252">
        <f t="shared" si="4"/>
        <v>0</v>
      </c>
      <c r="S68" s="252">
        <f t="shared" si="5"/>
        <v>0</v>
      </c>
      <c r="T68" s="252">
        <f t="shared" si="6"/>
        <v>0</v>
      </c>
      <c r="U68" s="252">
        <f t="shared" si="7"/>
        <v>0</v>
      </c>
    </row>
    <row r="69" spans="1:22" ht="13.5" customHeight="1">
      <c r="A69" s="87" t="s">
        <v>51</v>
      </c>
      <c r="B69" s="96" t="s">
        <v>42</v>
      </c>
      <c r="C69" s="96" t="s">
        <v>43</v>
      </c>
      <c r="D69" s="96" t="s">
        <v>43</v>
      </c>
      <c r="E69" s="96" t="s">
        <v>43</v>
      </c>
      <c r="F69" s="96" t="s">
        <v>43</v>
      </c>
      <c r="G69" s="97" t="s">
        <v>43</v>
      </c>
      <c r="H69" s="86" t="str">
        <f t="shared" si="8"/>
        <v xml:space="preserve">         /3</v>
      </c>
      <c r="I69" s="42"/>
      <c r="J69" s="253" t="s">
        <v>53</v>
      </c>
      <c r="K69" s="253">
        <v>1</v>
      </c>
      <c r="L69" s="253">
        <v>1200</v>
      </c>
      <c r="M69" s="253">
        <v>2200</v>
      </c>
      <c r="N69" s="253">
        <f t="shared" si="9"/>
        <v>1190</v>
      </c>
      <c r="O69" s="253">
        <f>+M69-10</f>
        <v>2190</v>
      </c>
      <c r="P69" s="252">
        <f t="shared" si="2"/>
        <v>0</v>
      </c>
      <c r="Q69" s="252">
        <f t="shared" si="3"/>
        <v>0</v>
      </c>
      <c r="R69" s="252">
        <f t="shared" si="4"/>
        <v>0</v>
      </c>
      <c r="S69" s="252">
        <f t="shared" si="5"/>
        <v>0</v>
      </c>
      <c r="T69" s="252">
        <f t="shared" si="6"/>
        <v>0</v>
      </c>
      <c r="U69" s="252">
        <f t="shared" si="7"/>
        <v>0</v>
      </c>
    </row>
    <row r="70" spans="1:22" ht="13.5" customHeight="1">
      <c r="A70" s="87" t="s">
        <v>54</v>
      </c>
      <c r="B70" s="96" t="s">
        <v>42</v>
      </c>
      <c r="C70" s="96" t="s">
        <v>43</v>
      </c>
      <c r="D70" s="96" t="s">
        <v>43</v>
      </c>
      <c r="E70" s="96" t="s">
        <v>43</v>
      </c>
      <c r="F70" s="96" t="s">
        <v>43</v>
      </c>
      <c r="G70" s="97" t="s">
        <v>43</v>
      </c>
      <c r="H70" s="86" t="str">
        <f t="shared" si="8"/>
        <v xml:space="preserve">         /3</v>
      </c>
      <c r="I70" s="42"/>
      <c r="J70" s="253" t="s">
        <v>53</v>
      </c>
      <c r="K70" s="253">
        <v>1</v>
      </c>
      <c r="L70" s="253">
        <v>1200</v>
      </c>
      <c r="M70" s="253">
        <v>2200</v>
      </c>
      <c r="N70" s="253">
        <f t="shared" si="9"/>
        <v>1190</v>
      </c>
      <c r="O70" s="253">
        <f>+M70-10</f>
        <v>2190</v>
      </c>
      <c r="P70" s="252">
        <f t="shared" si="2"/>
        <v>0</v>
      </c>
      <c r="Q70" s="252">
        <f t="shared" si="3"/>
        <v>0</v>
      </c>
      <c r="R70" s="252">
        <f t="shared" si="4"/>
        <v>0</v>
      </c>
      <c r="S70" s="252">
        <f t="shared" si="5"/>
        <v>0</v>
      </c>
      <c r="T70" s="252">
        <f t="shared" si="6"/>
        <v>0</v>
      </c>
      <c r="U70" s="252">
        <f t="shared" si="7"/>
        <v>0</v>
      </c>
    </row>
    <row r="71" spans="1:22" ht="13.5" customHeight="1">
      <c r="A71" s="87" t="s">
        <v>55</v>
      </c>
      <c r="B71" s="96" t="s">
        <v>42</v>
      </c>
      <c r="C71" s="96" t="s">
        <v>43</v>
      </c>
      <c r="D71" s="96" t="s">
        <v>43</v>
      </c>
      <c r="E71" s="96" t="s">
        <v>43</v>
      </c>
      <c r="F71" s="96" t="s">
        <v>43</v>
      </c>
      <c r="G71" s="97" t="s">
        <v>43</v>
      </c>
      <c r="H71" s="86" t="str">
        <f t="shared" si="8"/>
        <v xml:space="preserve">         /3</v>
      </c>
      <c r="I71" s="42"/>
      <c r="J71" s="253" t="s">
        <v>53</v>
      </c>
      <c r="K71" s="253">
        <v>1</v>
      </c>
      <c r="L71" s="253">
        <v>1000</v>
      </c>
      <c r="M71" s="253">
        <v>2200</v>
      </c>
      <c r="N71" s="253">
        <f t="shared" si="9"/>
        <v>990</v>
      </c>
      <c r="O71" s="253">
        <f>+M71-5</f>
        <v>2195</v>
      </c>
      <c r="P71" s="252">
        <f t="shared" si="2"/>
        <v>0</v>
      </c>
      <c r="Q71" s="252">
        <f t="shared" si="3"/>
        <v>0</v>
      </c>
      <c r="R71" s="252">
        <f t="shared" si="4"/>
        <v>0</v>
      </c>
      <c r="S71" s="252">
        <f t="shared" si="5"/>
        <v>0</v>
      </c>
      <c r="T71" s="252">
        <f t="shared" si="6"/>
        <v>0</v>
      </c>
      <c r="U71" s="252">
        <f t="shared" si="7"/>
        <v>0</v>
      </c>
    </row>
    <row r="72" spans="1:22" ht="13.5" customHeight="1">
      <c r="A72" s="88" t="s">
        <v>52</v>
      </c>
      <c r="B72" s="96" t="s">
        <v>42</v>
      </c>
      <c r="C72" s="96" t="s">
        <v>43</v>
      </c>
      <c r="D72" s="96" t="s">
        <v>43</v>
      </c>
      <c r="E72" s="96" t="s">
        <v>43</v>
      </c>
      <c r="F72" s="96" t="s">
        <v>43</v>
      </c>
      <c r="G72" s="97" t="s">
        <v>43</v>
      </c>
      <c r="H72" s="86" t="str">
        <f t="shared" si="8"/>
        <v xml:space="preserve">         /3</v>
      </c>
      <c r="I72" s="42"/>
      <c r="J72" s="253" t="s">
        <v>53</v>
      </c>
      <c r="K72" s="253">
        <v>2</v>
      </c>
      <c r="L72" s="253">
        <v>1200</v>
      </c>
      <c r="M72" s="253">
        <v>2200</v>
      </c>
      <c r="N72" s="253">
        <f t="shared" si="9"/>
        <v>1190</v>
      </c>
      <c r="O72" s="253">
        <f>+M72-10</f>
        <v>2190</v>
      </c>
      <c r="P72" s="252">
        <f t="shared" si="2"/>
        <v>0</v>
      </c>
      <c r="Q72" s="252">
        <f t="shared" si="3"/>
        <v>0</v>
      </c>
      <c r="R72" s="252">
        <f t="shared" si="4"/>
        <v>0</v>
      </c>
      <c r="S72" s="252">
        <f t="shared" si="5"/>
        <v>0</v>
      </c>
      <c r="T72" s="252">
        <f t="shared" si="6"/>
        <v>0</v>
      </c>
      <c r="U72" s="252">
        <f t="shared" si="7"/>
        <v>0</v>
      </c>
    </row>
    <row r="73" spans="1:22" ht="13.5" customHeight="1">
      <c r="A73" s="87" t="s">
        <v>56</v>
      </c>
      <c r="B73" s="96" t="s">
        <v>42</v>
      </c>
      <c r="C73" s="96" t="s">
        <v>43</v>
      </c>
      <c r="D73" s="96" t="s">
        <v>43</v>
      </c>
      <c r="E73" s="96" t="s">
        <v>43</v>
      </c>
      <c r="F73" s="96" t="s">
        <v>43</v>
      </c>
      <c r="G73" s="97" t="s">
        <v>43</v>
      </c>
      <c r="H73" s="86" t="str">
        <f t="shared" si="8"/>
        <v xml:space="preserve">         /3</v>
      </c>
      <c r="I73" s="42"/>
      <c r="J73" s="253" t="s">
        <v>57</v>
      </c>
      <c r="K73" s="253">
        <v>1</v>
      </c>
      <c r="L73" s="253">
        <v>1200</v>
      </c>
      <c r="M73" s="253">
        <v>1450</v>
      </c>
      <c r="N73" s="253">
        <f t="shared" si="9"/>
        <v>1190</v>
      </c>
      <c r="O73" s="253">
        <f>+M73-10</f>
        <v>1440</v>
      </c>
      <c r="P73" s="252">
        <f t="shared" si="2"/>
        <v>0</v>
      </c>
      <c r="Q73" s="252">
        <f t="shared" si="3"/>
        <v>0</v>
      </c>
      <c r="R73" s="252">
        <f t="shared" si="4"/>
        <v>0</v>
      </c>
      <c r="S73" s="252">
        <f t="shared" si="5"/>
        <v>0</v>
      </c>
      <c r="T73" s="252">
        <f t="shared" si="6"/>
        <v>0</v>
      </c>
      <c r="U73" s="252">
        <f t="shared" si="7"/>
        <v>0</v>
      </c>
    </row>
    <row r="74" spans="1:22" ht="13.5" customHeight="1" thickBot="1">
      <c r="A74" s="89" t="s">
        <v>58</v>
      </c>
      <c r="B74" s="98" t="s">
        <v>42</v>
      </c>
      <c r="C74" s="98" t="s">
        <v>43</v>
      </c>
      <c r="D74" s="98" t="s">
        <v>43</v>
      </c>
      <c r="E74" s="98" t="s">
        <v>43</v>
      </c>
      <c r="F74" s="98" t="s">
        <v>43</v>
      </c>
      <c r="G74" s="99" t="s">
        <v>43</v>
      </c>
      <c r="H74" s="86" t="str">
        <f t="shared" si="8"/>
        <v xml:space="preserve">         /3</v>
      </c>
      <c r="I74" s="42"/>
      <c r="J74" s="253" t="s">
        <v>57</v>
      </c>
      <c r="K74" s="253">
        <v>1</v>
      </c>
      <c r="L74" s="253">
        <v>1200</v>
      </c>
      <c r="M74" s="253">
        <v>1450</v>
      </c>
      <c r="N74" s="253">
        <f t="shared" si="9"/>
        <v>1190</v>
      </c>
      <c r="O74" s="253">
        <f>+M74-10</f>
        <v>1440</v>
      </c>
      <c r="P74" s="252">
        <f t="shared" si="2"/>
        <v>0</v>
      </c>
      <c r="Q74" s="252">
        <f t="shared" si="3"/>
        <v>0</v>
      </c>
      <c r="R74" s="252">
        <f t="shared" si="4"/>
        <v>0</v>
      </c>
      <c r="S74" s="252">
        <f t="shared" si="5"/>
        <v>0</v>
      </c>
      <c r="T74" s="252">
        <f t="shared" si="6"/>
        <v>0</v>
      </c>
      <c r="U74" s="252">
        <f t="shared" si="7"/>
        <v>0</v>
      </c>
      <c r="V74" s="254">
        <f>SUM(P62:U74)</f>
        <v>0</v>
      </c>
    </row>
    <row r="75" spans="1:22" ht="13.5" customHeight="1">
      <c r="A75" s="67" t="s">
        <v>59</v>
      </c>
      <c r="B75" s="68" t="s">
        <v>60</v>
      </c>
      <c r="C75" s="68" t="s">
        <v>61</v>
      </c>
      <c r="D75" s="68" t="s">
        <v>62</v>
      </c>
      <c r="E75" s="68" t="s">
        <v>45</v>
      </c>
      <c r="F75" s="68" t="s">
        <v>57</v>
      </c>
      <c r="G75" s="68" t="s">
        <v>50</v>
      </c>
      <c r="H75" s="68" t="s">
        <v>53</v>
      </c>
      <c r="I75" s="69" t="s">
        <v>42</v>
      </c>
    </row>
    <row r="76" spans="1:22">
      <c r="A76" s="25"/>
      <c r="H76" s="34" t="s">
        <v>63</v>
      </c>
      <c r="I76" s="33">
        <f>13*3</f>
        <v>39</v>
      </c>
    </row>
    <row r="77" spans="1:22">
      <c r="A77" s="32" t="s">
        <v>64</v>
      </c>
      <c r="B77" s="1" t="s">
        <v>65</v>
      </c>
      <c r="I77" s="26"/>
    </row>
    <row r="78" spans="1:22">
      <c r="A78" s="25"/>
      <c r="I78" s="26"/>
    </row>
    <row r="79" spans="1:22">
      <c r="A79" s="25"/>
      <c r="B79" s="1" t="s">
        <v>66</v>
      </c>
      <c r="C79" s="197" t="s">
        <v>42</v>
      </c>
      <c r="D79" s="197"/>
      <c r="E79" s="38" t="s">
        <v>67</v>
      </c>
      <c r="H79" s="34" t="s">
        <v>63</v>
      </c>
      <c r="I79" s="33">
        <v>4</v>
      </c>
      <c r="J79" s="255" t="s">
        <v>68</v>
      </c>
      <c r="K79" s="255">
        <f>IF(C79=J79,4,0)</f>
        <v>0</v>
      </c>
    </row>
    <row r="80" spans="1:22">
      <c r="A80" s="25"/>
      <c r="B80" s="68" t="s">
        <v>42</v>
      </c>
      <c r="C80" s="68" t="s">
        <v>69</v>
      </c>
      <c r="D80" s="68" t="s">
        <v>70</v>
      </c>
      <c r="E80" s="68" t="s">
        <v>68</v>
      </c>
      <c r="F80" s="68" t="s">
        <v>71</v>
      </c>
      <c r="G80" s="68" t="s">
        <v>72</v>
      </c>
      <c r="I80" s="26"/>
    </row>
    <row r="81" spans="1:12">
      <c r="A81" s="32" t="s">
        <v>73</v>
      </c>
      <c r="B81" s="1" t="s">
        <v>74</v>
      </c>
      <c r="I81" s="26"/>
    </row>
    <row r="82" spans="1:12">
      <c r="A82" s="25"/>
      <c r="I82" s="26"/>
    </row>
    <row r="83" spans="1:12">
      <c r="A83" s="25"/>
      <c r="B83" s="2" t="s">
        <v>75</v>
      </c>
      <c r="C83" s="96" t="s">
        <v>42</v>
      </c>
      <c r="D83" s="39" t="s">
        <v>76</v>
      </c>
      <c r="I83" s="26"/>
      <c r="J83" s="255" t="s">
        <v>53</v>
      </c>
      <c r="K83" s="252">
        <f>IF(J83=C83,2,0)</f>
        <v>0</v>
      </c>
    </row>
    <row r="84" spans="1:12">
      <c r="A84" s="25"/>
      <c r="B84" s="2" t="s">
        <v>77</v>
      </c>
      <c r="C84" s="96" t="s">
        <v>42</v>
      </c>
      <c r="D84" s="39" t="s">
        <v>76</v>
      </c>
      <c r="I84" s="26"/>
      <c r="J84" s="255" t="s">
        <v>50</v>
      </c>
      <c r="K84" s="252">
        <f>IF(J84=C84,2,0)</f>
        <v>0</v>
      </c>
    </row>
    <row r="85" spans="1:12">
      <c r="A85" s="25"/>
      <c r="B85" s="2" t="s">
        <v>78</v>
      </c>
      <c r="C85" s="96" t="s">
        <v>42</v>
      </c>
      <c r="D85" s="39" t="s">
        <v>76</v>
      </c>
      <c r="I85" s="26"/>
      <c r="J85" s="255" t="s">
        <v>57</v>
      </c>
      <c r="K85" s="252">
        <f>IF(J85=C85,2,0)</f>
        <v>0</v>
      </c>
    </row>
    <row r="86" spans="1:12">
      <c r="A86" s="25"/>
      <c r="B86" s="2" t="s">
        <v>79</v>
      </c>
      <c r="C86" s="96" t="s">
        <v>42</v>
      </c>
      <c r="D86" s="39" t="s">
        <v>76</v>
      </c>
      <c r="I86" s="26"/>
      <c r="J86" s="255" t="s">
        <v>45</v>
      </c>
      <c r="K86" s="252">
        <f>IF(J86=C86,2,0)</f>
        <v>0</v>
      </c>
      <c r="L86" s="255">
        <f>SUM(K83:K86)</f>
        <v>0</v>
      </c>
    </row>
    <row r="87" spans="1:12">
      <c r="A87" s="25"/>
      <c r="D87" s="34"/>
      <c r="H87" s="34" t="s">
        <v>63</v>
      </c>
      <c r="I87" s="33">
        <v>8</v>
      </c>
    </row>
    <row r="88" spans="1:12">
      <c r="A88" s="32" t="s">
        <v>80</v>
      </c>
      <c r="B88" s="1" t="s">
        <v>81</v>
      </c>
      <c r="I88" s="26"/>
    </row>
    <row r="89" spans="1:12">
      <c r="A89" s="67" t="s">
        <v>82</v>
      </c>
      <c r="B89" s="68" t="s">
        <v>83</v>
      </c>
      <c r="C89" s="68" t="s">
        <v>84</v>
      </c>
      <c r="I89" s="26"/>
    </row>
    <row r="90" spans="1:12">
      <c r="A90" s="67" t="s">
        <v>85</v>
      </c>
      <c r="B90" s="68" t="s">
        <v>86</v>
      </c>
      <c r="C90" s="68" t="s">
        <v>87</v>
      </c>
      <c r="I90" s="26"/>
    </row>
    <row r="91" spans="1:12">
      <c r="A91" s="67" t="s">
        <v>88</v>
      </c>
      <c r="B91" s="68" t="s">
        <v>42</v>
      </c>
      <c r="C91" s="68" t="s">
        <v>42</v>
      </c>
      <c r="I91" s="26"/>
    </row>
    <row r="92" spans="1:12">
      <c r="A92" s="67" t="s">
        <v>89</v>
      </c>
      <c r="B92" s="68"/>
      <c r="C92" s="68"/>
      <c r="I92" s="26"/>
    </row>
    <row r="93" spans="1:12">
      <c r="A93" s="67" t="s">
        <v>90</v>
      </c>
      <c r="B93" s="68"/>
      <c r="C93" s="68"/>
      <c r="I93" s="26"/>
    </row>
    <row r="94" spans="1:12">
      <c r="A94" s="67" t="s">
        <v>91</v>
      </c>
      <c r="B94" s="68"/>
      <c r="C94" s="68"/>
      <c r="I94" s="26"/>
    </row>
    <row r="95" spans="1:12">
      <c r="A95" s="67" t="s">
        <v>92</v>
      </c>
      <c r="B95" s="68"/>
      <c r="C95" s="68"/>
      <c r="I95" s="26"/>
    </row>
    <row r="96" spans="1:12" ht="15.75" customHeight="1">
      <c r="A96" s="70" t="s">
        <v>42</v>
      </c>
      <c r="G96" s="44" t="s">
        <v>93</v>
      </c>
      <c r="I96" s="26"/>
    </row>
    <row r="97" spans="1:53" s="72" customFormat="1" ht="15.75" customHeight="1">
      <c r="A97" s="100" t="s">
        <v>42</v>
      </c>
      <c r="C97" s="103" t="s">
        <v>42</v>
      </c>
      <c r="E97" s="103" t="s">
        <v>42</v>
      </c>
      <c r="G97" s="103" t="s">
        <v>42</v>
      </c>
      <c r="I97" s="66"/>
      <c r="J97" s="256" t="s">
        <v>82</v>
      </c>
      <c r="K97" s="256" t="s">
        <v>89</v>
      </c>
      <c r="L97" s="256" t="s">
        <v>92</v>
      </c>
      <c r="M97" s="256" t="s">
        <v>91</v>
      </c>
      <c r="N97" s="257">
        <f>IF(J97=A97,1,0)</f>
        <v>0</v>
      </c>
      <c r="O97" s="257">
        <f>IF(K97=C97,1,0)</f>
        <v>0</v>
      </c>
      <c r="P97" s="257">
        <f>IF(L97=E97,1,0)</f>
        <v>0</v>
      </c>
      <c r="Q97" s="257">
        <f>IF(M97=G97,1,0)</f>
        <v>0</v>
      </c>
      <c r="R97" s="257"/>
      <c r="S97" s="257"/>
      <c r="T97" s="257"/>
      <c r="U97" s="257"/>
      <c r="V97" s="257"/>
      <c r="W97" s="257"/>
      <c r="X97" s="257"/>
      <c r="Y97" s="257"/>
      <c r="Z97" s="257"/>
      <c r="AA97" s="257"/>
      <c r="AB97" s="257"/>
      <c r="AC97" s="257"/>
      <c r="AD97" s="257"/>
      <c r="AE97" s="257"/>
      <c r="AF97" s="257"/>
      <c r="AG97" s="257"/>
      <c r="AH97" s="257"/>
      <c r="AI97" s="257"/>
      <c r="AJ97" s="257"/>
      <c r="AK97" s="257"/>
      <c r="AL97" s="257"/>
      <c r="AM97" s="95"/>
      <c r="AN97" s="95"/>
      <c r="AO97" s="95"/>
      <c r="AP97" s="95"/>
      <c r="AQ97" s="95"/>
      <c r="AR97" s="95"/>
      <c r="AS97" s="95"/>
      <c r="AT97" s="95"/>
      <c r="AU97" s="95"/>
      <c r="AV97" s="95"/>
      <c r="AW97" s="95"/>
      <c r="AX97" s="95"/>
      <c r="AY97" s="95"/>
      <c r="AZ97" s="95"/>
      <c r="BA97" s="95"/>
    </row>
    <row r="98" spans="1:53" s="72" customFormat="1">
      <c r="A98" s="101" t="s">
        <v>42</v>
      </c>
      <c r="C98" s="104" t="s">
        <v>42</v>
      </c>
      <c r="E98" s="104" t="s">
        <v>42</v>
      </c>
      <c r="G98" s="104" t="s">
        <v>42</v>
      </c>
      <c r="I98" s="73"/>
      <c r="J98" s="256" t="s">
        <v>83</v>
      </c>
      <c r="K98" s="256" t="s">
        <v>86</v>
      </c>
      <c r="L98" s="256" t="s">
        <v>83</v>
      </c>
      <c r="M98" s="256" t="s">
        <v>83</v>
      </c>
      <c r="N98" s="257">
        <f>IF(J98=A98,1,0)</f>
        <v>0</v>
      </c>
      <c r="O98" s="257">
        <f>IF(K98=C98,1,0)</f>
        <v>0</v>
      </c>
      <c r="P98" s="257">
        <f>IF(L98=E98,1,0)</f>
        <v>0</v>
      </c>
      <c r="Q98" s="257">
        <f>IF(M98=G98,1,0)</f>
        <v>0</v>
      </c>
      <c r="R98" s="257"/>
      <c r="S98" s="257"/>
      <c r="T98" s="257"/>
      <c r="U98" s="257"/>
      <c r="V98" s="257"/>
      <c r="W98" s="257"/>
      <c r="X98" s="257"/>
      <c r="Y98" s="257"/>
      <c r="Z98" s="257"/>
      <c r="AA98" s="257"/>
      <c r="AB98" s="257"/>
      <c r="AC98" s="257"/>
      <c r="AD98" s="257"/>
      <c r="AE98" s="257"/>
      <c r="AF98" s="257"/>
      <c r="AG98" s="257"/>
      <c r="AH98" s="257"/>
      <c r="AI98" s="257"/>
      <c r="AJ98" s="257"/>
      <c r="AK98" s="257"/>
      <c r="AL98" s="257"/>
      <c r="AM98" s="95"/>
      <c r="AN98" s="95"/>
      <c r="AO98" s="95"/>
      <c r="AP98" s="95"/>
      <c r="AQ98" s="95"/>
      <c r="AR98" s="95"/>
      <c r="AS98" s="95"/>
      <c r="AT98" s="95"/>
      <c r="AU98" s="95"/>
      <c r="AV98" s="95"/>
      <c r="AW98" s="95"/>
      <c r="AX98" s="95"/>
      <c r="AY98" s="95"/>
      <c r="AZ98" s="95"/>
      <c r="BA98" s="95"/>
    </row>
    <row r="99" spans="1:53" s="72" customFormat="1">
      <c r="A99" s="102" t="s">
        <v>42</v>
      </c>
      <c r="C99" s="105" t="s">
        <v>42</v>
      </c>
      <c r="E99" s="105" t="s">
        <v>42</v>
      </c>
      <c r="G99" s="105" t="s">
        <v>42</v>
      </c>
      <c r="I99" s="73"/>
      <c r="J99" s="256" t="s">
        <v>84</v>
      </c>
      <c r="K99" s="256" t="s">
        <v>84</v>
      </c>
      <c r="L99" s="256" t="s">
        <v>87</v>
      </c>
      <c r="M99" s="256" t="s">
        <v>84</v>
      </c>
      <c r="N99" s="257">
        <f>IF(J99=A99,1,0)</f>
        <v>0</v>
      </c>
      <c r="O99" s="257">
        <f>IF(K99=C99,1,0)</f>
        <v>0</v>
      </c>
      <c r="P99" s="257">
        <f>IF(L99=E99,1,0)</f>
        <v>0</v>
      </c>
      <c r="Q99" s="257">
        <f>IF(M99=G99,1,0)</f>
        <v>0</v>
      </c>
      <c r="R99" s="258">
        <f>SUM(N97:Q99)</f>
        <v>0</v>
      </c>
      <c r="S99" s="257"/>
      <c r="T99" s="257"/>
      <c r="U99" s="257"/>
      <c r="V99" s="257"/>
      <c r="W99" s="257"/>
      <c r="X99" s="257"/>
      <c r="Y99" s="257"/>
      <c r="Z99" s="257"/>
      <c r="AA99" s="257"/>
      <c r="AB99" s="257"/>
      <c r="AC99" s="257"/>
      <c r="AD99" s="257"/>
      <c r="AE99" s="257"/>
      <c r="AF99" s="257"/>
      <c r="AG99" s="257"/>
      <c r="AH99" s="257"/>
      <c r="AI99" s="257"/>
      <c r="AJ99" s="257"/>
      <c r="AK99" s="257"/>
      <c r="AL99" s="257"/>
      <c r="AM99" s="95"/>
      <c r="AN99" s="95"/>
      <c r="AO99" s="95"/>
      <c r="AP99" s="95"/>
      <c r="AQ99" s="95"/>
      <c r="AR99" s="95"/>
      <c r="AS99" s="95"/>
      <c r="AT99" s="95"/>
      <c r="AU99" s="95"/>
      <c r="AV99" s="95"/>
      <c r="AW99" s="95"/>
      <c r="AX99" s="95"/>
      <c r="AY99" s="95"/>
      <c r="AZ99" s="95"/>
      <c r="BA99" s="95"/>
    </row>
    <row r="100" spans="1:53">
      <c r="A100" s="43" t="s">
        <v>93</v>
      </c>
      <c r="C100" s="44" t="s">
        <v>93</v>
      </c>
      <c r="E100" s="71" t="s">
        <v>93</v>
      </c>
      <c r="H100" s="34" t="s">
        <v>63</v>
      </c>
      <c r="I100" s="33">
        <v>12</v>
      </c>
      <c r="J100" s="251">
        <v>8889</v>
      </c>
    </row>
    <row r="101" spans="1:53">
      <c r="A101" s="152" t="str">
        <f>Données!$A$3</f>
        <v>EXAMEN : CAP et titre professionnel menuiserie aluminium verre</v>
      </c>
      <c r="B101" s="153"/>
      <c r="C101" s="153"/>
      <c r="D101" s="153"/>
      <c r="E101" s="153"/>
      <c r="F101" s="154"/>
      <c r="G101" s="9"/>
      <c r="H101" s="13" t="str">
        <f>Données!$H$3</f>
        <v>1er</v>
      </c>
      <c r="I101" s="27"/>
      <c r="J101" s="251">
        <v>8691</v>
      </c>
    </row>
    <row r="102" spans="1:53" ht="16.5" thickBot="1">
      <c r="A102" s="155" t="str">
        <f>Données!$A$4</f>
        <v>EPREUVE : Analyse d’une situation professionnelle EP1 - UP1</v>
      </c>
      <c r="B102" s="156"/>
      <c r="C102" s="156"/>
      <c r="D102" s="157"/>
      <c r="E102" s="28" t="str">
        <f>Données!$E$4</f>
        <v>Durée : 3h00</v>
      </c>
      <c r="F102" s="29" t="str">
        <f>Données!$F$4</f>
        <v>Coef. 4</v>
      </c>
      <c r="G102" s="29" t="str">
        <f>Données!$G$4</f>
        <v>DR Page :</v>
      </c>
      <c r="H102" s="30">
        <v>1</v>
      </c>
      <c r="I102" s="31"/>
      <c r="J102" s="251">
        <v>8690</v>
      </c>
    </row>
    <row r="103" spans="1:53">
      <c r="A103" s="186" t="s">
        <v>1</v>
      </c>
      <c r="B103" s="187"/>
      <c r="C103" s="187"/>
      <c r="D103" s="187"/>
      <c r="E103" s="187"/>
      <c r="F103" s="187"/>
      <c r="G103" s="187"/>
      <c r="H103" s="187"/>
      <c r="I103" s="188"/>
      <c r="J103" s="252" t="s">
        <v>42</v>
      </c>
    </row>
    <row r="104" spans="1:53">
      <c r="A104" s="189"/>
      <c r="B104" s="190"/>
      <c r="C104" s="190"/>
      <c r="D104" s="190"/>
      <c r="E104" s="190"/>
      <c r="F104" s="190"/>
      <c r="G104" s="190"/>
      <c r="H104" s="190"/>
      <c r="I104" s="191"/>
      <c r="J104" s="252" t="s">
        <v>94</v>
      </c>
    </row>
    <row r="105" spans="1:53">
      <c r="A105" s="189"/>
      <c r="B105" s="190"/>
      <c r="C105" s="190"/>
      <c r="D105" s="190"/>
      <c r="E105" s="190"/>
      <c r="F105" s="190"/>
      <c r="G105" s="190"/>
      <c r="H105" s="190"/>
      <c r="I105" s="191"/>
      <c r="J105" s="252" t="s">
        <v>95</v>
      </c>
    </row>
    <row r="106" spans="1:53">
      <c r="A106" s="189"/>
      <c r="B106" s="190"/>
      <c r="C106" s="190"/>
      <c r="D106" s="190"/>
      <c r="E106" s="190"/>
      <c r="F106" s="190"/>
      <c r="G106" s="190"/>
      <c r="H106" s="190"/>
      <c r="I106" s="191"/>
      <c r="J106" s="252" t="s">
        <v>96</v>
      </c>
    </row>
    <row r="107" spans="1:53">
      <c r="A107" s="192"/>
      <c r="B107" s="193"/>
      <c r="C107" s="193"/>
      <c r="D107" s="193"/>
      <c r="E107" s="193"/>
      <c r="F107" s="193"/>
      <c r="G107" s="193"/>
      <c r="H107" s="193"/>
      <c r="I107" s="194"/>
      <c r="J107" s="251">
        <v>8692</v>
      </c>
    </row>
    <row r="108" spans="1:53">
      <c r="A108" s="25"/>
      <c r="I108" s="75" t="s">
        <v>97</v>
      </c>
      <c r="J108" s="252" t="s">
        <v>98</v>
      </c>
    </row>
    <row r="109" spans="1:53">
      <c r="A109" s="32" t="s">
        <v>99</v>
      </c>
      <c r="B109" s="1" t="s">
        <v>100</v>
      </c>
      <c r="H109" s="68">
        <v>1</v>
      </c>
      <c r="I109" s="26"/>
      <c r="J109" s="251" t="s">
        <v>101</v>
      </c>
    </row>
    <row r="110" spans="1:53">
      <c r="A110" s="25"/>
      <c r="B110" s="1" t="s">
        <v>102</v>
      </c>
      <c r="H110" s="68">
        <v>2</v>
      </c>
      <c r="I110" s="26"/>
      <c r="J110" s="251" t="s">
        <v>103</v>
      </c>
    </row>
    <row r="111" spans="1:53">
      <c r="A111" s="25"/>
      <c r="B111" s="1" t="s">
        <v>104</v>
      </c>
      <c r="H111" s="68">
        <v>3</v>
      </c>
      <c r="I111" s="26"/>
      <c r="J111" s="251">
        <v>2920</v>
      </c>
    </row>
    <row r="112" spans="1:53">
      <c r="A112" s="25"/>
      <c r="B112" s="1" t="s">
        <v>105</v>
      </c>
      <c r="H112" s="68">
        <v>4</v>
      </c>
      <c r="I112" s="26"/>
      <c r="J112" s="251">
        <v>1387</v>
      </c>
    </row>
    <row r="113" spans="1:22">
      <c r="A113" s="25"/>
      <c r="B113" s="36" t="s">
        <v>106</v>
      </c>
      <c r="H113" s="68" t="s">
        <v>42</v>
      </c>
      <c r="I113" s="26"/>
      <c r="J113" s="251">
        <v>1398</v>
      </c>
    </row>
    <row r="114" spans="1:22" ht="16.5" thickBot="1">
      <c r="A114" s="37" t="s">
        <v>107</v>
      </c>
      <c r="B114" s="36"/>
      <c r="C114" s="68" t="s">
        <v>108</v>
      </c>
      <c r="D114" s="68" t="s">
        <v>109</v>
      </c>
      <c r="E114" s="68" t="s">
        <v>110</v>
      </c>
      <c r="F114" s="68" t="s">
        <v>42</v>
      </c>
      <c r="I114" s="26"/>
      <c r="J114" s="251" t="s">
        <v>111</v>
      </c>
    </row>
    <row r="115" spans="1:22" ht="16.5" thickTop="1">
      <c r="A115" s="200" t="s">
        <v>112</v>
      </c>
      <c r="B115" s="201"/>
      <c r="C115" s="201" t="s">
        <v>113</v>
      </c>
      <c r="D115" s="201" t="s">
        <v>114</v>
      </c>
      <c r="E115" s="201" t="s">
        <v>115</v>
      </c>
      <c r="F115" s="198" t="s">
        <v>116</v>
      </c>
      <c r="G115" s="198" t="s">
        <v>117</v>
      </c>
      <c r="I115" s="26"/>
      <c r="J115" s="251" t="s">
        <v>118</v>
      </c>
    </row>
    <row r="116" spans="1:22" ht="16.5" thickBot="1">
      <c r="A116" s="202"/>
      <c r="B116" s="203"/>
      <c r="C116" s="203"/>
      <c r="D116" s="203"/>
      <c r="E116" s="203"/>
      <c r="F116" s="199"/>
      <c r="G116" s="199"/>
      <c r="I116" s="26"/>
      <c r="J116" s="251" t="s">
        <v>119</v>
      </c>
    </row>
    <row r="117" spans="1:22" ht="16.5" thickTop="1">
      <c r="A117" s="234" t="s">
        <v>120</v>
      </c>
      <c r="B117" s="235"/>
      <c r="C117" s="106" t="s">
        <v>42</v>
      </c>
      <c r="D117" s="107" t="s">
        <v>42</v>
      </c>
      <c r="E117" s="90">
        <f>ROUNDUP(811*$G$2,0)</f>
        <v>901</v>
      </c>
      <c r="F117" s="112" t="s">
        <v>42</v>
      </c>
      <c r="G117" s="113" t="s">
        <v>42</v>
      </c>
      <c r="H117" s="38" t="s">
        <v>121</v>
      </c>
      <c r="I117" s="26"/>
      <c r="J117" s="253" t="s">
        <v>95</v>
      </c>
      <c r="K117" s="253">
        <v>1</v>
      </c>
      <c r="L117" s="253">
        <f>E117</f>
        <v>901</v>
      </c>
      <c r="M117" s="253" t="s">
        <v>108</v>
      </c>
      <c r="N117" s="253" t="s">
        <v>122</v>
      </c>
      <c r="O117" s="253">
        <f>IF(J117=C117,1,0)</f>
        <v>0</v>
      </c>
      <c r="P117" s="253">
        <f>IF(K117=D117,1,0)</f>
        <v>0</v>
      </c>
      <c r="Q117" s="253"/>
      <c r="R117" s="253">
        <f>IF(M117=F117,0.5,0)</f>
        <v>0</v>
      </c>
      <c r="S117" s="253"/>
      <c r="T117" s="253"/>
      <c r="U117" s="253"/>
      <c r="V117" s="253"/>
    </row>
    <row r="118" spans="1:22">
      <c r="A118" s="230" t="s">
        <v>123</v>
      </c>
      <c r="B118" s="231"/>
      <c r="C118" s="108" t="s">
        <v>42</v>
      </c>
      <c r="D118" s="109" t="s">
        <v>42</v>
      </c>
      <c r="E118" s="62">
        <f>ROUNDUP(1999*$G$2,0)</f>
        <v>2219</v>
      </c>
      <c r="F118" s="108" t="s">
        <v>42</v>
      </c>
      <c r="G118" s="114" t="s">
        <v>42</v>
      </c>
      <c r="H118" s="38" t="str">
        <f>H117</f>
        <v>___ /2,5</v>
      </c>
      <c r="I118" s="26"/>
      <c r="J118" s="253" t="str">
        <f>J117</f>
        <v>FP003</v>
      </c>
      <c r="K118" s="253">
        <v>2</v>
      </c>
      <c r="L118" s="253">
        <f>E118</f>
        <v>2219</v>
      </c>
      <c r="M118" s="253" t="s">
        <v>109</v>
      </c>
      <c r="N118" s="253" t="s">
        <v>124</v>
      </c>
      <c r="O118" s="253">
        <f>IF(J118=C118,1,0)</f>
        <v>0</v>
      </c>
      <c r="P118" s="253">
        <f>IF(K118=D118,1,0)</f>
        <v>0</v>
      </c>
      <c r="Q118" s="253"/>
      <c r="R118" s="253">
        <f>IF(M118=F118,0.5,0)</f>
        <v>0</v>
      </c>
      <c r="S118" s="253"/>
    </row>
    <row r="119" spans="1:22">
      <c r="A119" s="230" t="s">
        <v>125</v>
      </c>
      <c r="B119" s="231"/>
      <c r="C119" s="108" t="s">
        <v>42</v>
      </c>
      <c r="D119" s="109" t="s">
        <v>42</v>
      </c>
      <c r="E119" s="108" t="s">
        <v>42</v>
      </c>
      <c r="F119" s="108" t="s">
        <v>42</v>
      </c>
      <c r="G119" s="114" t="s">
        <v>42</v>
      </c>
      <c r="H119" s="38" t="str">
        <f t="shared" ref="H119:H126" si="10">H118</f>
        <v>___ /2,5</v>
      </c>
      <c r="I119" s="26"/>
      <c r="J119" s="253" t="s">
        <v>96</v>
      </c>
      <c r="K119" s="253">
        <v>2</v>
      </c>
      <c r="L119" s="255">
        <f>L117-78</f>
        <v>823</v>
      </c>
      <c r="M119" s="253" t="str">
        <f>M117</f>
        <v>45°/45°</v>
      </c>
      <c r="N119" s="253" t="s">
        <v>126</v>
      </c>
      <c r="O119" s="253">
        <f>IF(J119=C119,0.5,0)</f>
        <v>0</v>
      </c>
      <c r="P119" s="253">
        <f>IF(K119=D119,0.5,0)</f>
        <v>0</v>
      </c>
      <c r="Q119" s="253">
        <f t="shared" ref="Q119:Q126" si="11">IF(L119=E119,1,0)</f>
        <v>0</v>
      </c>
      <c r="R119" s="253">
        <f>IF(M119=F119,0.5,0)</f>
        <v>0</v>
      </c>
      <c r="S119" s="253"/>
    </row>
    <row r="120" spans="1:22">
      <c r="A120" s="230" t="s">
        <v>127</v>
      </c>
      <c r="B120" s="231"/>
      <c r="C120" s="108" t="s">
        <v>42</v>
      </c>
      <c r="D120" s="109" t="s">
        <v>42</v>
      </c>
      <c r="E120" s="108" t="s">
        <v>42</v>
      </c>
      <c r="F120" s="108" t="s">
        <v>42</v>
      </c>
      <c r="G120" s="114" t="s">
        <v>42</v>
      </c>
      <c r="H120" s="38" t="str">
        <f t="shared" si="10"/>
        <v>___ /2,5</v>
      </c>
      <c r="I120" s="26"/>
      <c r="J120" s="253" t="str">
        <f>J119</f>
        <v>FP004</v>
      </c>
      <c r="K120" s="253">
        <f>K119</f>
        <v>2</v>
      </c>
      <c r="L120" s="255">
        <f>L118-47</f>
        <v>2172</v>
      </c>
      <c r="M120" s="253" t="str">
        <f>M117</f>
        <v>45°/45°</v>
      </c>
      <c r="N120" s="253" t="s">
        <v>128</v>
      </c>
      <c r="O120" s="253">
        <f t="shared" ref="O120:O126" si="12">IF(J120=C120,0.5,0)</f>
        <v>0</v>
      </c>
      <c r="P120" s="253">
        <f t="shared" ref="P120:P126" si="13">IF(K120=D120,0.5,0)</f>
        <v>0</v>
      </c>
      <c r="Q120" s="253">
        <f t="shared" si="11"/>
        <v>0</v>
      </c>
      <c r="R120" s="253">
        <f t="shared" ref="R120:R126" si="14">IF(M120=F120,0.5,0)</f>
        <v>0</v>
      </c>
      <c r="S120" s="253"/>
    </row>
    <row r="121" spans="1:22">
      <c r="A121" s="230" t="s">
        <v>129</v>
      </c>
      <c r="B121" s="231"/>
      <c r="C121" s="108" t="s">
        <v>42</v>
      </c>
      <c r="D121" s="109" t="s">
        <v>42</v>
      </c>
      <c r="E121" s="108" t="s">
        <v>42</v>
      </c>
      <c r="F121" s="108" t="s">
        <v>42</v>
      </c>
      <c r="G121" s="114" t="s">
        <v>42</v>
      </c>
      <c r="H121" s="38" t="str">
        <f t="shared" si="10"/>
        <v>___ /2,5</v>
      </c>
      <c r="I121" s="26"/>
      <c r="J121" s="253">
        <v>8691</v>
      </c>
      <c r="K121" s="253">
        <v>2</v>
      </c>
      <c r="L121" s="255">
        <f>ROUNDUP(L117-201.5,0)</f>
        <v>700</v>
      </c>
      <c r="M121" s="253" t="str">
        <f>M123</f>
        <v>90°/90°</v>
      </c>
      <c r="N121" s="253" t="s">
        <v>130</v>
      </c>
      <c r="O121" s="253">
        <f t="shared" si="12"/>
        <v>0</v>
      </c>
      <c r="P121" s="253">
        <f t="shared" si="13"/>
        <v>0</v>
      </c>
      <c r="Q121" s="253">
        <f t="shared" si="11"/>
        <v>0</v>
      </c>
      <c r="R121" s="253">
        <f t="shared" si="14"/>
        <v>0</v>
      </c>
      <c r="S121" s="253"/>
    </row>
    <row r="122" spans="1:22">
      <c r="A122" s="230" t="s">
        <v>131</v>
      </c>
      <c r="B122" s="231"/>
      <c r="C122" s="108" t="s">
        <v>42</v>
      </c>
      <c r="D122" s="109" t="s">
        <v>42</v>
      </c>
      <c r="E122" s="108" t="s">
        <v>42</v>
      </c>
      <c r="F122" s="108" t="s">
        <v>42</v>
      </c>
      <c r="G122" s="114" t="s">
        <v>42</v>
      </c>
      <c r="H122" s="38" t="str">
        <f t="shared" si="10"/>
        <v>___ /2,5</v>
      </c>
      <c r="I122" s="26"/>
      <c r="J122" s="253">
        <f>J121</f>
        <v>8691</v>
      </c>
      <c r="K122" s="253">
        <f>K121</f>
        <v>2</v>
      </c>
      <c r="L122" s="255">
        <f>L118-210</f>
        <v>2009</v>
      </c>
      <c r="M122" s="253" t="str">
        <f>M123</f>
        <v>90°/90°</v>
      </c>
      <c r="N122" s="253" t="s">
        <v>132</v>
      </c>
      <c r="O122" s="253">
        <f t="shared" si="12"/>
        <v>0</v>
      </c>
      <c r="P122" s="253">
        <f t="shared" si="13"/>
        <v>0</v>
      </c>
      <c r="Q122" s="253">
        <f t="shared" si="11"/>
        <v>0</v>
      </c>
      <c r="R122" s="253">
        <f t="shared" si="14"/>
        <v>0</v>
      </c>
      <c r="S122" s="253"/>
    </row>
    <row r="123" spans="1:22">
      <c r="A123" s="230" t="s">
        <v>133</v>
      </c>
      <c r="B123" s="231"/>
      <c r="C123" s="108" t="s">
        <v>42</v>
      </c>
      <c r="D123" s="109" t="s">
        <v>42</v>
      </c>
      <c r="E123" s="108" t="s">
        <v>42</v>
      </c>
      <c r="F123" s="108" t="s">
        <v>42</v>
      </c>
      <c r="G123" s="114" t="s">
        <v>42</v>
      </c>
      <c r="H123" s="38" t="str">
        <f t="shared" si="10"/>
        <v>___ /2,5</v>
      </c>
      <c r="I123" s="26"/>
      <c r="J123" s="253" t="s">
        <v>119</v>
      </c>
      <c r="K123" s="253">
        <v>1</v>
      </c>
      <c r="L123" s="255">
        <f>2*L117+2*L118</f>
        <v>6240</v>
      </c>
      <c r="M123" s="253" t="s">
        <v>110</v>
      </c>
      <c r="N123" s="253" t="s">
        <v>134</v>
      </c>
      <c r="O123" s="253">
        <f t="shared" si="12"/>
        <v>0</v>
      </c>
      <c r="P123" s="253">
        <f t="shared" si="13"/>
        <v>0</v>
      </c>
      <c r="Q123" s="253">
        <f t="shared" si="11"/>
        <v>0</v>
      </c>
      <c r="R123" s="253">
        <f t="shared" si="14"/>
        <v>0</v>
      </c>
      <c r="S123" s="253"/>
    </row>
    <row r="124" spans="1:22">
      <c r="A124" s="230" t="s">
        <v>135</v>
      </c>
      <c r="B124" s="231"/>
      <c r="C124" s="108" t="s">
        <v>42</v>
      </c>
      <c r="D124" s="109" t="s">
        <v>42</v>
      </c>
      <c r="E124" s="108" t="s">
        <v>42</v>
      </c>
      <c r="F124" s="108" t="s">
        <v>42</v>
      </c>
      <c r="G124" s="114" t="s">
        <v>42</v>
      </c>
      <c r="H124" s="38" t="str">
        <f t="shared" si="10"/>
        <v>___ /2,5</v>
      </c>
      <c r="I124" s="26"/>
      <c r="J124" s="253" t="s">
        <v>101</v>
      </c>
      <c r="K124" s="253">
        <v>1</v>
      </c>
      <c r="L124" s="255">
        <f>2*L117+4*L118</f>
        <v>10678</v>
      </c>
      <c r="M124" s="253" t="str">
        <f>M123</f>
        <v>90°/90°</v>
      </c>
      <c r="N124" s="253" t="s">
        <v>136</v>
      </c>
      <c r="O124" s="253">
        <f t="shared" si="12"/>
        <v>0</v>
      </c>
      <c r="P124" s="253">
        <f t="shared" si="13"/>
        <v>0</v>
      </c>
      <c r="Q124" s="253">
        <f t="shared" si="11"/>
        <v>0</v>
      </c>
      <c r="R124" s="253">
        <f t="shared" si="14"/>
        <v>0</v>
      </c>
      <c r="S124" s="253"/>
    </row>
    <row r="125" spans="1:22">
      <c r="A125" s="230" t="s">
        <v>137</v>
      </c>
      <c r="B125" s="231"/>
      <c r="C125" s="108" t="s">
        <v>42</v>
      </c>
      <c r="D125" s="109" t="s">
        <v>42</v>
      </c>
      <c r="E125" s="108" t="s">
        <v>42</v>
      </c>
      <c r="F125" s="108" t="s">
        <v>42</v>
      </c>
      <c r="G125" s="114" t="s">
        <v>42</v>
      </c>
      <c r="H125" s="38" t="str">
        <f t="shared" si="10"/>
        <v>___ /2,5</v>
      </c>
      <c r="I125" s="26"/>
      <c r="J125" s="253">
        <v>1398</v>
      </c>
      <c r="K125" s="253">
        <v>1</v>
      </c>
      <c r="L125" s="255">
        <f>L117</f>
        <v>901</v>
      </c>
      <c r="M125" s="253" t="str">
        <f>M124</f>
        <v>90°/90°</v>
      </c>
      <c r="N125" s="253" t="s">
        <v>138</v>
      </c>
      <c r="O125" s="253">
        <f t="shared" si="12"/>
        <v>0</v>
      </c>
      <c r="P125" s="253">
        <f t="shared" si="13"/>
        <v>0</v>
      </c>
      <c r="Q125" s="253">
        <f t="shared" si="11"/>
        <v>0</v>
      </c>
      <c r="R125" s="253">
        <f t="shared" si="14"/>
        <v>0</v>
      </c>
      <c r="S125" s="253"/>
    </row>
    <row r="126" spans="1:22" ht="16.5" thickBot="1">
      <c r="A126" s="228" t="s">
        <v>139</v>
      </c>
      <c r="B126" s="229"/>
      <c r="C126" s="110" t="s">
        <v>42</v>
      </c>
      <c r="D126" s="111" t="s">
        <v>42</v>
      </c>
      <c r="E126" s="110" t="s">
        <v>42</v>
      </c>
      <c r="F126" s="110" t="s">
        <v>42</v>
      </c>
      <c r="G126" s="115" t="s">
        <v>42</v>
      </c>
      <c r="H126" s="38" t="str">
        <f t="shared" si="10"/>
        <v>___ /2,5</v>
      </c>
      <c r="I126" s="26"/>
      <c r="J126" s="253">
        <v>2920</v>
      </c>
      <c r="K126" s="253">
        <v>1</v>
      </c>
      <c r="L126" s="255">
        <f>L123</f>
        <v>6240</v>
      </c>
      <c r="M126" s="253" t="str">
        <f>M125</f>
        <v>90°/90°</v>
      </c>
      <c r="N126" s="253" t="s">
        <v>134</v>
      </c>
      <c r="O126" s="253">
        <f t="shared" si="12"/>
        <v>0</v>
      </c>
      <c r="P126" s="253">
        <f t="shared" si="13"/>
        <v>0</v>
      </c>
      <c r="Q126" s="253">
        <f t="shared" si="11"/>
        <v>0</v>
      </c>
      <c r="R126" s="253">
        <f t="shared" si="14"/>
        <v>0</v>
      </c>
      <c r="S126" s="253"/>
      <c r="T126" s="254">
        <f>SUM(O117:S126)</f>
        <v>0</v>
      </c>
    </row>
    <row r="127" spans="1:22" ht="16.5" thickTop="1">
      <c r="A127" s="182"/>
      <c r="B127" s="162"/>
      <c r="C127" s="3"/>
      <c r="D127" s="3"/>
      <c r="E127" s="3"/>
      <c r="F127" s="3"/>
      <c r="G127" s="39"/>
      <c r="H127" s="39"/>
      <c r="I127" s="26"/>
    </row>
    <row r="128" spans="1:22">
      <c r="A128" s="182"/>
      <c r="B128" s="162"/>
      <c r="C128" s="3"/>
      <c r="D128" s="3"/>
      <c r="E128" s="3"/>
      <c r="F128" s="3"/>
      <c r="H128" s="34" t="s">
        <v>63</v>
      </c>
      <c r="I128" s="33">
        <v>25</v>
      </c>
    </row>
    <row r="129" spans="1:14">
      <c r="A129" s="25"/>
      <c r="I129" s="26"/>
    </row>
    <row r="130" spans="1:14">
      <c r="A130" s="40" t="s">
        <v>140</v>
      </c>
      <c r="B130" s="232" t="s">
        <v>141</v>
      </c>
      <c r="C130" s="232"/>
      <c r="D130" s="232"/>
      <c r="E130" s="232"/>
      <c r="F130" s="232"/>
      <c r="G130" s="232"/>
      <c r="H130" s="232"/>
      <c r="I130" s="233"/>
    </row>
    <row r="131" spans="1:14">
      <c r="A131" s="25"/>
      <c r="B131" s="1" t="s">
        <v>142</v>
      </c>
      <c r="D131" s="1" t="s">
        <v>143</v>
      </c>
      <c r="F131" s="51" t="s">
        <v>144</v>
      </c>
      <c r="I131" s="26"/>
    </row>
    <row r="132" spans="1:14">
      <c r="A132" s="25"/>
      <c r="B132" s="1" t="s">
        <v>145</v>
      </c>
      <c r="C132" s="241" t="s">
        <v>42</v>
      </c>
      <c r="D132" s="240"/>
      <c r="E132" s="38" t="s">
        <v>146</v>
      </c>
      <c r="F132" s="51" t="s">
        <v>147</v>
      </c>
      <c r="H132" s="34" t="s">
        <v>63</v>
      </c>
      <c r="I132" s="33">
        <v>5</v>
      </c>
      <c r="J132" s="259">
        <f>6000-(830+2150+2150)-30-20</f>
        <v>820</v>
      </c>
      <c r="K132" s="259"/>
      <c r="L132" s="255">
        <f>IF(J132=C132,5,0)</f>
        <v>0</v>
      </c>
      <c r="M132" s="252" t="s">
        <v>148</v>
      </c>
    </row>
    <row r="133" spans="1:14">
      <c r="A133" s="25"/>
      <c r="F133" s="51" t="s">
        <v>149</v>
      </c>
      <c r="I133" s="26"/>
      <c r="M133" s="252" t="s">
        <v>150</v>
      </c>
    </row>
    <row r="134" spans="1:14">
      <c r="A134" s="32" t="s">
        <v>151</v>
      </c>
      <c r="B134" s="1" t="s">
        <v>152</v>
      </c>
      <c r="I134" s="33"/>
      <c r="M134" s="252" t="s">
        <v>153</v>
      </c>
    </row>
    <row r="135" spans="1:14">
      <c r="A135" s="25"/>
      <c r="B135" s="20" t="s">
        <v>154</v>
      </c>
      <c r="C135" s="116" t="s">
        <v>42</v>
      </c>
      <c r="D135" s="38" t="s">
        <v>155</v>
      </c>
      <c r="H135" s="34" t="s">
        <v>63</v>
      </c>
      <c r="I135" s="33">
        <v>3</v>
      </c>
      <c r="J135" s="255">
        <v>4790</v>
      </c>
      <c r="K135" s="255">
        <f>IF(C135=J135,3,0)</f>
        <v>0</v>
      </c>
      <c r="M135" s="252" t="s">
        <v>156</v>
      </c>
    </row>
    <row r="136" spans="1:14">
      <c r="A136" s="25"/>
      <c r="I136" s="26"/>
      <c r="M136" s="252" t="s">
        <v>157</v>
      </c>
    </row>
    <row r="137" spans="1:14">
      <c r="A137" s="32" t="s">
        <v>158</v>
      </c>
      <c r="B137" s="1" t="s">
        <v>159</v>
      </c>
      <c r="I137" s="26"/>
      <c r="M137" s="252" t="s">
        <v>160</v>
      </c>
    </row>
    <row r="138" spans="1:14">
      <c r="A138" s="25"/>
      <c r="I138" s="26"/>
      <c r="M138" s="252" t="s">
        <v>161</v>
      </c>
    </row>
    <row r="139" spans="1:14">
      <c r="A139" s="242" t="s">
        <v>42</v>
      </c>
      <c r="B139" s="197"/>
      <c r="C139" s="197" t="s">
        <v>42</v>
      </c>
      <c r="D139" s="197"/>
      <c r="E139" s="197" t="s">
        <v>42</v>
      </c>
      <c r="F139" s="197"/>
      <c r="H139" s="34" t="s">
        <v>63</v>
      </c>
      <c r="I139" s="33">
        <v>6</v>
      </c>
      <c r="J139" s="255">
        <f>IF(A139=M133,2,IF(A139=M135,2,IF(A139=M136,2,IF(A139=M138,2,0))))</f>
        <v>0</v>
      </c>
      <c r="K139" s="255">
        <f>IF(C139=M133,2,IF(C139=M135,2,IF(C139=M136,2,IF(C139=M138,2,0))))</f>
        <v>0</v>
      </c>
      <c r="L139" s="255">
        <f>IF(E139=M133,2,IF(E139=M135,2,IF(E139=M136,2,IF(E139=M138,2,0))))</f>
        <v>0</v>
      </c>
      <c r="M139" s="252" t="s">
        <v>42</v>
      </c>
    </row>
    <row r="140" spans="1:14">
      <c r="A140" s="25"/>
      <c r="I140" s="26"/>
    </row>
    <row r="141" spans="1:14">
      <c r="A141" s="25"/>
      <c r="I141" s="26"/>
    </row>
    <row r="142" spans="1:14">
      <c r="A142" s="32" t="s">
        <v>162</v>
      </c>
      <c r="B142" s="1" t="s">
        <v>163</v>
      </c>
      <c r="I142" s="26"/>
      <c r="J142" s="251" t="s">
        <v>164</v>
      </c>
      <c r="K142" s="252" t="s">
        <v>165</v>
      </c>
      <c r="L142" s="252" t="s">
        <v>166</v>
      </c>
      <c r="M142" s="252" t="s">
        <v>167</v>
      </c>
      <c r="N142" s="252" t="s">
        <v>42</v>
      </c>
    </row>
    <row r="143" spans="1:14">
      <c r="A143" s="25"/>
      <c r="I143" s="26"/>
    </row>
    <row r="144" spans="1:14">
      <c r="A144" s="25"/>
      <c r="B144" s="1" t="s">
        <v>168</v>
      </c>
      <c r="C144" s="197" t="s">
        <v>42</v>
      </c>
      <c r="D144" s="197"/>
      <c r="E144" s="38" t="s">
        <v>67</v>
      </c>
      <c r="H144" s="34" t="s">
        <v>63</v>
      </c>
      <c r="I144" s="33">
        <v>4</v>
      </c>
      <c r="J144" s="259" t="s">
        <v>164</v>
      </c>
      <c r="K144" s="259"/>
      <c r="L144" s="255">
        <f>IF(C144=J144,4,0)</f>
        <v>0</v>
      </c>
    </row>
    <row r="145" spans="1:10">
      <c r="A145" s="25"/>
      <c r="I145" s="26"/>
    </row>
    <row r="146" spans="1:10">
      <c r="A146" s="32" t="s">
        <v>169</v>
      </c>
      <c r="B146" s="1" t="s">
        <v>170</v>
      </c>
      <c r="I146" s="26"/>
    </row>
    <row r="147" spans="1:10">
      <c r="A147" s="25"/>
      <c r="I147" s="26"/>
    </row>
    <row r="148" spans="1:10">
      <c r="A148" s="25"/>
      <c r="B148" s="197" t="s">
        <v>42</v>
      </c>
      <c r="C148" s="197"/>
      <c r="D148" s="197" t="s">
        <v>42</v>
      </c>
      <c r="E148" s="197"/>
      <c r="F148" s="197" t="s">
        <v>42</v>
      </c>
      <c r="G148" s="197"/>
      <c r="H148" s="11"/>
      <c r="I148" s="33"/>
      <c r="J148" s="255">
        <v>6</v>
      </c>
    </row>
    <row r="149" spans="1:10">
      <c r="A149" s="25"/>
      <c r="H149" s="34" t="s">
        <v>63</v>
      </c>
      <c r="I149" s="33">
        <v>6</v>
      </c>
    </row>
    <row r="150" spans="1:10">
      <c r="A150" s="25"/>
      <c r="H150" s="34"/>
      <c r="I150" s="33"/>
    </row>
    <row r="151" spans="1:10">
      <c r="A151" s="152" t="str">
        <f>Données!$A$3</f>
        <v>EXAMEN : CAP et titre professionnel menuiserie aluminium verre</v>
      </c>
      <c r="B151" s="153"/>
      <c r="C151" s="153"/>
      <c r="D151" s="153"/>
      <c r="E151" s="153"/>
      <c r="F151" s="154"/>
      <c r="G151" s="9"/>
      <c r="H151" s="13" t="str">
        <f>Données!$H$3</f>
        <v>1er</v>
      </c>
      <c r="I151" s="27"/>
    </row>
    <row r="152" spans="1:10" ht="16.5" thickBot="1">
      <c r="A152" s="155" t="str">
        <f>Données!$A$4</f>
        <v>EPREUVE : Analyse d’une situation professionnelle EP1 - UP1</v>
      </c>
      <c r="B152" s="156"/>
      <c r="C152" s="156"/>
      <c r="D152" s="157"/>
      <c r="E152" s="28" t="str">
        <f>Données!$E$4</f>
        <v>Durée : 3h00</v>
      </c>
      <c r="F152" s="29" t="str">
        <f>Données!$F$4</f>
        <v>Coef. 4</v>
      </c>
      <c r="G152" s="29" t="str">
        <f>Données!$G$4</f>
        <v>DR Page :</v>
      </c>
      <c r="H152" s="30">
        <v>2</v>
      </c>
      <c r="I152" s="31"/>
    </row>
    <row r="153" spans="1:10" ht="15.75" customHeight="1">
      <c r="A153" s="186" t="s">
        <v>1</v>
      </c>
      <c r="B153" s="187"/>
      <c r="C153" s="187"/>
      <c r="D153" s="187"/>
      <c r="E153" s="187"/>
      <c r="F153" s="187"/>
      <c r="G153" s="187"/>
      <c r="H153" s="187"/>
      <c r="I153" s="188"/>
    </row>
    <row r="154" spans="1:10" ht="15.75" customHeight="1">
      <c r="A154" s="189"/>
      <c r="B154" s="190"/>
      <c r="C154" s="190"/>
      <c r="D154" s="190"/>
      <c r="E154" s="190"/>
      <c r="F154" s="190"/>
      <c r="G154" s="190"/>
      <c r="H154" s="190"/>
      <c r="I154" s="191"/>
    </row>
    <row r="155" spans="1:10" ht="15.75" customHeight="1">
      <c r="A155" s="189"/>
      <c r="B155" s="190"/>
      <c r="C155" s="190"/>
      <c r="D155" s="190"/>
      <c r="E155" s="190"/>
      <c r="F155" s="190"/>
      <c r="G155" s="190"/>
      <c r="H155" s="190"/>
      <c r="I155" s="191"/>
    </row>
    <row r="156" spans="1:10" ht="15.75" customHeight="1">
      <c r="A156" s="189"/>
      <c r="B156" s="190"/>
      <c r="C156" s="190"/>
      <c r="D156" s="190"/>
      <c r="E156" s="190"/>
      <c r="F156" s="190"/>
      <c r="G156" s="190"/>
      <c r="H156" s="190"/>
      <c r="I156" s="191"/>
    </row>
    <row r="157" spans="1:10" ht="15.75" customHeight="1">
      <c r="A157" s="192"/>
      <c r="B157" s="193"/>
      <c r="C157" s="193"/>
      <c r="D157" s="193"/>
      <c r="E157" s="193"/>
      <c r="F157" s="193"/>
      <c r="G157" s="193"/>
      <c r="H157" s="193"/>
      <c r="I157" s="194"/>
    </row>
    <row r="158" spans="1:10">
      <c r="A158" s="25"/>
      <c r="I158" s="74" t="s">
        <v>97</v>
      </c>
    </row>
    <row r="159" spans="1:10">
      <c r="A159" s="32" t="s">
        <v>171</v>
      </c>
      <c r="B159" s="195" t="s">
        <v>172</v>
      </c>
      <c r="C159" s="195"/>
      <c r="D159" s="195"/>
      <c r="E159" s="195"/>
      <c r="F159" s="195"/>
      <c r="G159" s="195"/>
      <c r="H159" s="195"/>
      <c r="I159" s="196"/>
    </row>
    <row r="160" spans="1:10">
      <c r="A160" s="25"/>
      <c r="B160" s="195"/>
      <c r="C160" s="195"/>
      <c r="D160" s="195"/>
      <c r="E160" s="195"/>
      <c r="F160" s="195"/>
      <c r="G160" s="195"/>
      <c r="H160" s="195"/>
      <c r="I160" s="196"/>
    </row>
    <row r="161" spans="1:11">
      <c r="A161" s="25"/>
      <c r="B161" s="195"/>
      <c r="C161" s="195"/>
      <c r="D161" s="195"/>
      <c r="E161" s="195"/>
      <c r="F161" s="195"/>
      <c r="G161" s="195"/>
      <c r="H161" s="195"/>
      <c r="I161" s="196"/>
    </row>
    <row r="162" spans="1:11">
      <c r="A162" s="25"/>
      <c r="B162" s="195"/>
      <c r="C162" s="195"/>
      <c r="D162" s="195"/>
      <c r="E162" s="195"/>
      <c r="F162" s="195"/>
      <c r="G162" s="195"/>
      <c r="H162" s="195"/>
      <c r="I162" s="196"/>
    </row>
    <row r="163" spans="1:11">
      <c r="A163" s="25"/>
      <c r="I163" s="26"/>
    </row>
    <row r="164" spans="1:11">
      <c r="A164" s="25"/>
      <c r="I164" s="26"/>
    </row>
    <row r="165" spans="1:11">
      <c r="A165" s="25"/>
      <c r="I165" s="26"/>
    </row>
    <row r="166" spans="1:11">
      <c r="A166" s="25"/>
      <c r="I166" s="26"/>
    </row>
    <row r="167" spans="1:11">
      <c r="A167" s="25"/>
      <c r="I167" s="26"/>
    </row>
    <row r="168" spans="1:11">
      <c r="A168" s="25"/>
      <c r="B168" s="35"/>
      <c r="I168" s="26"/>
    </row>
    <row r="169" spans="1:11">
      <c r="A169" s="25"/>
      <c r="I169" s="26"/>
    </row>
    <row r="170" spans="1:11">
      <c r="A170" s="243" t="s">
        <v>173</v>
      </c>
      <c r="B170" s="244"/>
      <c r="C170" s="244" t="s">
        <v>174</v>
      </c>
      <c r="D170" s="244"/>
      <c r="E170" s="244" t="s">
        <v>175</v>
      </c>
      <c r="F170" s="244"/>
      <c r="I170" s="26"/>
    </row>
    <row r="171" spans="1:11">
      <c r="A171" s="67" t="s">
        <v>176</v>
      </c>
      <c r="B171" s="68" t="s">
        <v>177</v>
      </c>
      <c r="C171" s="68" t="s">
        <v>178</v>
      </c>
      <c r="D171" s="68" t="s">
        <v>42</v>
      </c>
      <c r="I171" s="33"/>
    </row>
    <row r="172" spans="1:11">
      <c r="A172" s="25"/>
      <c r="C172" s="8" t="s">
        <v>179</v>
      </c>
      <c r="D172" s="96" t="s">
        <v>42</v>
      </c>
      <c r="H172" s="34" t="s">
        <v>63</v>
      </c>
      <c r="I172" s="33">
        <v>6</v>
      </c>
      <c r="J172" s="253" t="s">
        <v>176</v>
      </c>
      <c r="K172" s="255">
        <f>IF(D172=J172,6,0)</f>
        <v>0</v>
      </c>
    </row>
    <row r="173" spans="1:11">
      <c r="A173" s="55" t="s">
        <v>180</v>
      </c>
      <c r="I173" s="26"/>
    </row>
    <row r="174" spans="1:11">
      <c r="A174" s="25"/>
      <c r="I174" s="26"/>
    </row>
    <row r="175" spans="1:11">
      <c r="A175" s="25"/>
      <c r="I175" s="26"/>
    </row>
    <row r="176" spans="1:11">
      <c r="A176" s="25"/>
      <c r="I176" s="26"/>
    </row>
    <row r="177" spans="1:12">
      <c r="A177" s="25"/>
      <c r="I177" s="26"/>
    </row>
    <row r="178" spans="1:12">
      <c r="A178" s="32" t="s">
        <v>181</v>
      </c>
      <c r="B178" s="1" t="s">
        <v>182</v>
      </c>
      <c r="H178" s="34" t="s">
        <v>63</v>
      </c>
      <c r="I178" s="33">
        <v>14</v>
      </c>
    </row>
    <row r="179" spans="1:12">
      <c r="A179" s="25"/>
      <c r="I179" s="26"/>
    </row>
    <row r="180" spans="1:12">
      <c r="A180" s="25"/>
      <c r="I180" s="26"/>
    </row>
    <row r="181" spans="1:12">
      <c r="A181" s="25"/>
      <c r="F181" s="8" t="s">
        <v>183</v>
      </c>
      <c r="G181" s="96" t="s">
        <v>42</v>
      </c>
      <c r="I181" s="83" t="s">
        <v>184</v>
      </c>
      <c r="J181" s="260" t="s">
        <v>185</v>
      </c>
      <c r="K181" s="253">
        <f>IF(G181=J181,1,0)</f>
        <v>0</v>
      </c>
    </row>
    <row r="182" spans="1:12">
      <c r="A182" s="25"/>
      <c r="F182" s="8" t="s">
        <v>186</v>
      </c>
      <c r="G182" s="96" t="s">
        <v>42</v>
      </c>
      <c r="I182" s="83" t="s">
        <v>187</v>
      </c>
      <c r="J182" s="260" t="s">
        <v>188</v>
      </c>
      <c r="K182" s="253">
        <f t="shared" ref="K182:K187" si="15">IF(G182=J182,2,0)</f>
        <v>0</v>
      </c>
    </row>
    <row r="183" spans="1:12">
      <c r="A183" s="25"/>
      <c r="F183" s="8" t="s">
        <v>189</v>
      </c>
      <c r="G183" s="96" t="s">
        <v>42</v>
      </c>
      <c r="I183" s="83" t="s">
        <v>190</v>
      </c>
      <c r="J183" s="260" t="s">
        <v>191</v>
      </c>
      <c r="K183" s="253">
        <f t="shared" si="15"/>
        <v>0</v>
      </c>
    </row>
    <row r="184" spans="1:12">
      <c r="A184" s="25"/>
      <c r="F184" s="8" t="s">
        <v>192</v>
      </c>
      <c r="G184" s="96" t="s">
        <v>42</v>
      </c>
      <c r="I184" s="83" t="s">
        <v>193</v>
      </c>
      <c r="J184" s="260" t="s">
        <v>193</v>
      </c>
      <c r="K184" s="253">
        <f t="shared" si="15"/>
        <v>0</v>
      </c>
    </row>
    <row r="185" spans="1:12">
      <c r="A185" s="25"/>
      <c r="F185" s="8" t="s">
        <v>194</v>
      </c>
      <c r="G185" s="96" t="s">
        <v>42</v>
      </c>
      <c r="I185" s="83" t="s">
        <v>195</v>
      </c>
      <c r="J185" s="260" t="s">
        <v>184</v>
      </c>
      <c r="K185" s="253">
        <f t="shared" si="15"/>
        <v>0</v>
      </c>
    </row>
    <row r="186" spans="1:12">
      <c r="A186" s="25"/>
      <c r="F186" s="8" t="s">
        <v>196</v>
      </c>
      <c r="G186" s="96" t="s">
        <v>42</v>
      </c>
      <c r="I186" s="83" t="s">
        <v>197</v>
      </c>
      <c r="J186" s="260" t="s">
        <v>190</v>
      </c>
      <c r="K186" s="253">
        <f t="shared" si="15"/>
        <v>0</v>
      </c>
    </row>
    <row r="187" spans="1:12">
      <c r="A187" s="25"/>
      <c r="F187" s="8" t="s">
        <v>198</v>
      </c>
      <c r="G187" s="96" t="s">
        <v>42</v>
      </c>
      <c r="I187" s="83" t="s">
        <v>199</v>
      </c>
      <c r="J187" s="260" t="s">
        <v>197</v>
      </c>
      <c r="K187" s="253">
        <f t="shared" si="15"/>
        <v>0</v>
      </c>
    </row>
    <row r="188" spans="1:12">
      <c r="A188" s="25"/>
      <c r="F188" s="8" t="s">
        <v>200</v>
      </c>
      <c r="G188" s="96" t="s">
        <v>42</v>
      </c>
      <c r="I188" s="83" t="s">
        <v>185</v>
      </c>
      <c r="J188" s="260" t="s">
        <v>187</v>
      </c>
      <c r="K188" s="253">
        <f>IF(G188=J188,1,0)</f>
        <v>0</v>
      </c>
      <c r="L188" s="255">
        <f>SUM(K181:K188)</f>
        <v>0</v>
      </c>
    </row>
    <row r="189" spans="1:12">
      <c r="A189" s="25"/>
      <c r="F189" s="8"/>
      <c r="I189" s="83" t="s">
        <v>201</v>
      </c>
    </row>
    <row r="190" spans="1:12">
      <c r="A190" s="25"/>
      <c r="F190" s="8"/>
      <c r="I190" s="83" t="s">
        <v>188</v>
      </c>
    </row>
    <row r="191" spans="1:12">
      <c r="A191" s="25"/>
      <c r="I191" s="83" t="s">
        <v>191</v>
      </c>
    </row>
    <row r="192" spans="1:12">
      <c r="A192" s="25"/>
      <c r="I192" s="83" t="s">
        <v>202</v>
      </c>
    </row>
    <row r="193" spans="1:9">
      <c r="A193" s="25"/>
      <c r="I193" s="83" t="s">
        <v>203</v>
      </c>
    </row>
    <row r="194" spans="1:9">
      <c r="A194" s="25"/>
      <c r="I194" s="84" t="s">
        <v>42</v>
      </c>
    </row>
    <row r="195" spans="1:9">
      <c r="A195" s="25"/>
      <c r="I195" s="26"/>
    </row>
    <row r="196" spans="1:9">
      <c r="A196" s="25"/>
      <c r="I196" s="26"/>
    </row>
    <row r="197" spans="1:9">
      <c r="A197" s="25"/>
      <c r="I197" s="26"/>
    </row>
    <row r="198" spans="1:9">
      <c r="A198" s="25"/>
      <c r="I198" s="26"/>
    </row>
    <row r="199" spans="1:9">
      <c r="A199" s="25"/>
      <c r="I199" s="26"/>
    </row>
    <row r="200" spans="1:9">
      <c r="A200" s="25"/>
      <c r="I200" s="26"/>
    </row>
    <row r="201" spans="1:9">
      <c r="A201" s="152" t="str">
        <f>Données!$A$3</f>
        <v>EXAMEN : CAP et titre professionnel menuiserie aluminium verre</v>
      </c>
      <c r="B201" s="153"/>
      <c r="C201" s="153"/>
      <c r="D201" s="153"/>
      <c r="E201" s="153"/>
      <c r="F201" s="154"/>
      <c r="G201" s="9"/>
      <c r="H201" s="13" t="str">
        <f>Données!$H$3</f>
        <v>1er</v>
      </c>
      <c r="I201" s="27"/>
    </row>
    <row r="202" spans="1:9" ht="16.5" thickBot="1">
      <c r="A202" s="155" t="str">
        <f>Données!$A$4</f>
        <v>EPREUVE : Analyse d’une situation professionnelle EP1 - UP1</v>
      </c>
      <c r="B202" s="156"/>
      <c r="C202" s="156"/>
      <c r="D202" s="157"/>
      <c r="E202" s="28" t="str">
        <f>Données!$E$4</f>
        <v>Durée : 3h00</v>
      </c>
      <c r="F202" s="29" t="str">
        <f>Données!$F$4</f>
        <v>Coef. 4</v>
      </c>
      <c r="G202" s="29" t="str">
        <f>Données!$G$4</f>
        <v>DR Page :</v>
      </c>
      <c r="H202" s="30">
        <v>3</v>
      </c>
      <c r="I202" s="31"/>
    </row>
    <row r="203" spans="1:9" ht="15.75" customHeight="1">
      <c r="A203" s="186" t="s">
        <v>1</v>
      </c>
      <c r="B203" s="187"/>
      <c r="C203" s="187"/>
      <c r="D203" s="187"/>
      <c r="E203" s="187"/>
      <c r="F203" s="187"/>
      <c r="G203" s="187"/>
      <c r="H203" s="187"/>
      <c r="I203" s="188"/>
    </row>
    <row r="204" spans="1:9" ht="15.75" customHeight="1">
      <c r="A204" s="189"/>
      <c r="B204" s="190"/>
      <c r="C204" s="190"/>
      <c r="D204" s="190"/>
      <c r="E204" s="190"/>
      <c r="F204" s="190"/>
      <c r="G204" s="190"/>
      <c r="H204" s="190"/>
      <c r="I204" s="191"/>
    </row>
    <row r="205" spans="1:9" ht="15.75" customHeight="1">
      <c r="A205" s="189"/>
      <c r="B205" s="190"/>
      <c r="C205" s="190"/>
      <c r="D205" s="190"/>
      <c r="E205" s="190"/>
      <c r="F205" s="190"/>
      <c r="G205" s="190"/>
      <c r="H205" s="190"/>
      <c r="I205" s="191"/>
    </row>
    <row r="206" spans="1:9" ht="15.75" customHeight="1">
      <c r="A206" s="189"/>
      <c r="B206" s="190"/>
      <c r="C206" s="190"/>
      <c r="D206" s="190"/>
      <c r="E206" s="190"/>
      <c r="F206" s="190"/>
      <c r="G206" s="190"/>
      <c r="H206" s="190"/>
      <c r="I206" s="191"/>
    </row>
    <row r="207" spans="1:9" ht="15.75" customHeight="1">
      <c r="A207" s="192"/>
      <c r="B207" s="193"/>
      <c r="C207" s="193"/>
      <c r="D207" s="193"/>
      <c r="E207" s="193"/>
      <c r="F207" s="193"/>
      <c r="G207" s="193"/>
      <c r="H207" s="193"/>
      <c r="I207" s="194"/>
    </row>
    <row r="208" spans="1:9">
      <c r="A208" s="25"/>
      <c r="I208" s="74" t="s">
        <v>97</v>
      </c>
    </row>
    <row r="209" spans="1:16">
      <c r="A209" s="32" t="s">
        <v>204</v>
      </c>
      <c r="B209" s="85" t="s">
        <v>205</v>
      </c>
      <c r="I209" s="26"/>
    </row>
    <row r="210" spans="1:16">
      <c r="A210" s="55" t="s">
        <v>206</v>
      </c>
      <c r="I210" s="83" t="s">
        <v>207</v>
      </c>
    </row>
    <row r="211" spans="1:16">
      <c r="A211" s="67" t="s">
        <v>208</v>
      </c>
      <c r="I211" s="83" t="s">
        <v>209</v>
      </c>
    </row>
    <row r="212" spans="1:16">
      <c r="A212" s="67" t="s">
        <v>210</v>
      </c>
      <c r="I212" s="84" t="s">
        <v>42</v>
      </c>
    </row>
    <row r="213" spans="1:16">
      <c r="A213" s="67" t="s">
        <v>211</v>
      </c>
      <c r="I213" s="26"/>
    </row>
    <row r="214" spans="1:16">
      <c r="A214" s="67" t="s">
        <v>212</v>
      </c>
      <c r="I214" s="26"/>
    </row>
    <row r="215" spans="1:16">
      <c r="A215" s="67" t="s">
        <v>213</v>
      </c>
      <c r="I215" s="26"/>
    </row>
    <row r="216" spans="1:16">
      <c r="A216" s="67" t="s">
        <v>214</v>
      </c>
      <c r="I216" s="26"/>
    </row>
    <row r="217" spans="1:16">
      <c r="A217" s="67" t="s">
        <v>215</v>
      </c>
      <c r="I217" s="26"/>
    </row>
    <row r="218" spans="1:16">
      <c r="A218" s="67" t="s">
        <v>216</v>
      </c>
      <c r="I218" s="26"/>
    </row>
    <row r="219" spans="1:16">
      <c r="A219" s="67" t="s">
        <v>217</v>
      </c>
      <c r="B219" s="141" t="s">
        <v>42</v>
      </c>
      <c r="C219" s="117"/>
      <c r="D219" s="141" t="s">
        <v>42</v>
      </c>
      <c r="E219" s="117"/>
      <c r="F219" s="141" t="s">
        <v>42</v>
      </c>
      <c r="I219" s="33"/>
      <c r="J219" s="252" t="s">
        <v>212</v>
      </c>
      <c r="K219" s="252" t="s">
        <v>208</v>
      </c>
      <c r="L219" s="252" t="s">
        <v>213</v>
      </c>
      <c r="M219" s="252">
        <f>IF(J219=B219,1.5,0)</f>
        <v>0</v>
      </c>
      <c r="N219" s="252">
        <f>IF(K219=D219,1.5,0)</f>
        <v>0</v>
      </c>
      <c r="O219" s="252">
        <f>IF(L219=F219,1.5,0)</f>
        <v>0</v>
      </c>
    </row>
    <row r="220" spans="1:16">
      <c r="A220" s="67" t="s">
        <v>42</v>
      </c>
      <c r="B220" s="141" t="s">
        <v>42</v>
      </c>
      <c r="C220" s="117"/>
      <c r="D220" s="141" t="s">
        <v>42</v>
      </c>
      <c r="E220" s="117"/>
      <c r="F220" s="141" t="s">
        <v>42</v>
      </c>
      <c r="H220" s="34" t="s">
        <v>63</v>
      </c>
      <c r="I220" s="33">
        <v>9</v>
      </c>
      <c r="J220" s="252" t="s">
        <v>207</v>
      </c>
      <c r="K220" s="252" t="s">
        <v>209</v>
      </c>
      <c r="L220" s="252" t="s">
        <v>207</v>
      </c>
      <c r="M220" s="252">
        <f>IF(J220=B220,1.5,0)</f>
        <v>0</v>
      </c>
      <c r="N220" s="252">
        <f>IF(K220=D220,1.5,0)</f>
        <v>0</v>
      </c>
      <c r="O220" s="252">
        <f>IF(L220=F220,1.5,0)</f>
        <v>0</v>
      </c>
      <c r="P220" s="254">
        <f>SUM(M219:O220)</f>
        <v>0</v>
      </c>
    </row>
    <row r="221" spans="1:16">
      <c r="A221" s="25"/>
      <c r="H221" s="34"/>
      <c r="I221" s="33"/>
    </row>
    <row r="222" spans="1:16">
      <c r="A222" s="32" t="s">
        <v>218</v>
      </c>
      <c r="B222" s="1" t="s">
        <v>219</v>
      </c>
      <c r="H222" s="11"/>
      <c r="I222" s="26"/>
    </row>
    <row r="223" spans="1:16">
      <c r="A223" s="25"/>
      <c r="B223" s="1" t="s">
        <v>220</v>
      </c>
      <c r="I223" s="26"/>
    </row>
    <row r="224" spans="1:16">
      <c r="A224" s="25"/>
      <c r="I224" s="26"/>
    </row>
    <row r="225" spans="1:12">
      <c r="A225" s="25"/>
      <c r="F225" s="241" t="s">
        <v>42</v>
      </c>
      <c r="G225" s="240"/>
      <c r="I225" s="26"/>
      <c r="J225" s="251" t="s">
        <v>221</v>
      </c>
      <c r="K225" s="252">
        <f>IF(F225=J226,2,0)</f>
        <v>0</v>
      </c>
    </row>
    <row r="226" spans="1:12">
      <c r="A226" s="25"/>
      <c r="I226" s="26"/>
      <c r="J226" s="251" t="s">
        <v>222</v>
      </c>
      <c r="K226" s="252">
        <f>IF(F228=J234,2,0)</f>
        <v>0</v>
      </c>
    </row>
    <row r="227" spans="1:12">
      <c r="A227" s="25"/>
      <c r="I227" s="26"/>
      <c r="J227" s="251" t="s">
        <v>223</v>
      </c>
      <c r="K227" s="252">
        <f>IF(F238=J229,2,0)</f>
        <v>0</v>
      </c>
    </row>
    <row r="228" spans="1:12">
      <c r="A228" s="25"/>
      <c r="F228" s="241" t="s">
        <v>42</v>
      </c>
      <c r="G228" s="240"/>
      <c r="I228" s="26"/>
      <c r="J228" s="251" t="s">
        <v>224</v>
      </c>
      <c r="K228" s="252">
        <f>IF(F244=J225,2,0)</f>
        <v>0</v>
      </c>
    </row>
    <row r="229" spans="1:12">
      <c r="A229" s="239" t="s">
        <v>42</v>
      </c>
      <c r="B229" s="240"/>
      <c r="I229" s="26"/>
      <c r="J229" s="251" t="s">
        <v>225</v>
      </c>
      <c r="K229" s="252">
        <f>IF(C246=J230,2,0)</f>
        <v>0</v>
      </c>
    </row>
    <row r="230" spans="1:12">
      <c r="A230" s="239" t="s">
        <v>42</v>
      </c>
      <c r="B230" s="240"/>
      <c r="I230" s="26"/>
      <c r="J230" s="251" t="s">
        <v>226</v>
      </c>
      <c r="K230" s="252">
        <f>IF(A239=J231,2,0)</f>
        <v>0</v>
      </c>
    </row>
    <row r="231" spans="1:12">
      <c r="A231" s="25"/>
      <c r="I231" s="26"/>
      <c r="J231" s="251" t="s">
        <v>227</v>
      </c>
      <c r="K231" s="252">
        <f>IF(A234=J232,2,0)</f>
        <v>0</v>
      </c>
    </row>
    <row r="232" spans="1:12">
      <c r="A232" s="239" t="s">
        <v>42</v>
      </c>
      <c r="B232" s="240"/>
      <c r="I232" s="26"/>
      <c r="J232" s="251" t="s">
        <v>228</v>
      </c>
      <c r="K232" s="252">
        <f>IF(A232=J233,2,0)</f>
        <v>0</v>
      </c>
    </row>
    <row r="233" spans="1:12">
      <c r="A233" s="25"/>
      <c r="I233" s="26"/>
      <c r="J233" s="251" t="s">
        <v>229</v>
      </c>
      <c r="K233" s="252">
        <f>IF(A230=J227,2,0)</f>
        <v>0</v>
      </c>
    </row>
    <row r="234" spans="1:12">
      <c r="A234" s="239" t="s">
        <v>42</v>
      </c>
      <c r="B234" s="240"/>
      <c r="I234" s="26"/>
      <c r="J234" s="251" t="s">
        <v>230</v>
      </c>
      <c r="K234" s="252">
        <f>IF(A229=J228,2,0)</f>
        <v>0</v>
      </c>
    </row>
    <row r="235" spans="1:12">
      <c r="A235" s="25"/>
      <c r="I235" s="26"/>
      <c r="J235" s="251" t="s">
        <v>42</v>
      </c>
      <c r="L235" s="255">
        <f>SUM(K225:K234)</f>
        <v>0</v>
      </c>
    </row>
    <row r="236" spans="1:12">
      <c r="A236" s="25"/>
      <c r="I236" s="26"/>
    </row>
    <row r="237" spans="1:12">
      <c r="A237" s="25"/>
      <c r="I237" s="26"/>
    </row>
    <row r="238" spans="1:12" ht="15.75" customHeight="1">
      <c r="A238" s="25"/>
      <c r="F238" s="241" t="s">
        <v>42</v>
      </c>
      <c r="G238" s="240"/>
      <c r="I238" s="26"/>
    </row>
    <row r="239" spans="1:12">
      <c r="A239" s="239" t="s">
        <v>42</v>
      </c>
      <c r="B239" s="240"/>
      <c r="I239" s="26"/>
    </row>
    <row r="240" spans="1:12">
      <c r="A240" s="25"/>
      <c r="I240" s="26"/>
    </row>
    <row r="241" spans="1:9">
      <c r="A241" s="25"/>
      <c r="I241" s="26"/>
    </row>
    <row r="242" spans="1:9">
      <c r="A242" s="25"/>
      <c r="I242" s="26"/>
    </row>
    <row r="243" spans="1:9">
      <c r="A243" s="25"/>
      <c r="I243" s="26"/>
    </row>
    <row r="244" spans="1:9">
      <c r="A244" s="25"/>
      <c r="F244" s="241" t="s">
        <v>42</v>
      </c>
      <c r="G244" s="240"/>
      <c r="H244" s="11"/>
      <c r="I244" s="26"/>
    </row>
    <row r="245" spans="1:9">
      <c r="A245" s="25"/>
      <c r="I245" s="26"/>
    </row>
    <row r="246" spans="1:9">
      <c r="A246" s="25"/>
      <c r="C246" s="241" t="s">
        <v>42</v>
      </c>
      <c r="D246" s="240"/>
      <c r="I246" s="26"/>
    </row>
    <row r="247" spans="1:9">
      <c r="A247" s="25"/>
      <c r="I247" s="26"/>
    </row>
    <row r="248" spans="1:9">
      <c r="A248" s="25"/>
      <c r="H248" s="11"/>
      <c r="I248" s="26"/>
    </row>
    <row r="249" spans="1:9">
      <c r="A249" s="25"/>
      <c r="I249" s="26"/>
    </row>
    <row r="250" spans="1:9">
      <c r="A250" s="25"/>
      <c r="I250" s="33"/>
    </row>
    <row r="251" spans="1:9">
      <c r="A251" s="25"/>
      <c r="H251" s="34" t="s">
        <v>63</v>
      </c>
      <c r="I251" s="33">
        <v>20</v>
      </c>
    </row>
    <row r="252" spans="1:9">
      <c r="A252" s="152" t="str">
        <f>Données!$A$3</f>
        <v>EXAMEN : CAP et titre professionnel menuiserie aluminium verre</v>
      </c>
      <c r="B252" s="153"/>
      <c r="C252" s="153"/>
      <c r="D252" s="153"/>
      <c r="E252" s="153"/>
      <c r="F252" s="154"/>
      <c r="G252" s="9"/>
      <c r="H252" s="13" t="str">
        <f>Données!$H$3</f>
        <v>1er</v>
      </c>
      <c r="I252" s="27"/>
    </row>
    <row r="253" spans="1:9" ht="16.5" thickBot="1">
      <c r="A253" s="155" t="str">
        <f>Données!$A$4</f>
        <v>EPREUVE : Analyse d’une situation professionnelle EP1 - UP1</v>
      </c>
      <c r="B253" s="156"/>
      <c r="C253" s="156"/>
      <c r="D253" s="157"/>
      <c r="E253" s="28" t="str">
        <f>Données!$E$4</f>
        <v>Durée : 3h00</v>
      </c>
      <c r="F253" s="29" t="str">
        <f>Données!$F$4</f>
        <v>Coef. 4</v>
      </c>
      <c r="G253" s="29" t="str">
        <f>Données!$G$4</f>
        <v>DR Page :</v>
      </c>
      <c r="H253" s="30">
        <v>4</v>
      </c>
      <c r="I253" s="31"/>
    </row>
    <row r="254" spans="1:9" ht="15.75" customHeight="1">
      <c r="A254" s="186" t="s">
        <v>1</v>
      </c>
      <c r="B254" s="187"/>
      <c r="C254" s="187"/>
      <c r="D254" s="187"/>
      <c r="E254" s="187"/>
      <c r="F254" s="187"/>
      <c r="G254" s="187"/>
      <c r="H254" s="187"/>
      <c r="I254" s="188"/>
    </row>
    <row r="255" spans="1:9" ht="15.75" customHeight="1">
      <c r="A255" s="189"/>
      <c r="B255" s="190"/>
      <c r="C255" s="190"/>
      <c r="D255" s="190"/>
      <c r="E255" s="190"/>
      <c r="F255" s="190"/>
      <c r="G255" s="190"/>
      <c r="H255" s="190"/>
      <c r="I255" s="191"/>
    </row>
    <row r="256" spans="1:9" ht="15.75" customHeight="1">
      <c r="A256" s="189"/>
      <c r="B256" s="190"/>
      <c r="C256" s="190"/>
      <c r="D256" s="190"/>
      <c r="E256" s="190"/>
      <c r="F256" s="190"/>
      <c r="G256" s="190"/>
      <c r="H256" s="190"/>
      <c r="I256" s="191"/>
    </row>
    <row r="257" spans="1:9" ht="15.75" customHeight="1">
      <c r="A257" s="189"/>
      <c r="B257" s="190"/>
      <c r="C257" s="190"/>
      <c r="D257" s="190"/>
      <c r="E257" s="190"/>
      <c r="F257" s="190"/>
      <c r="G257" s="190"/>
      <c r="H257" s="190"/>
      <c r="I257" s="191"/>
    </row>
    <row r="258" spans="1:9" ht="15.75" customHeight="1">
      <c r="A258" s="192"/>
      <c r="B258" s="193"/>
      <c r="C258" s="193"/>
      <c r="D258" s="193"/>
      <c r="E258" s="193"/>
      <c r="F258" s="193"/>
      <c r="G258" s="193"/>
      <c r="H258" s="193"/>
      <c r="I258" s="194"/>
    </row>
    <row r="259" spans="1:9" ht="15.75" customHeight="1">
      <c r="A259" s="25"/>
      <c r="I259" s="74" t="s">
        <v>97</v>
      </c>
    </row>
    <row r="260" spans="1:9">
      <c r="A260" s="32" t="s">
        <v>231</v>
      </c>
      <c r="B260" s="1" t="s">
        <v>232</v>
      </c>
      <c r="I260" s="26"/>
    </row>
    <row r="261" spans="1:9">
      <c r="A261" s="25"/>
      <c r="I261" s="83" t="s">
        <v>233</v>
      </c>
    </row>
    <row r="262" spans="1:9">
      <c r="A262" s="25"/>
      <c r="I262" s="83" t="s">
        <v>234</v>
      </c>
    </row>
    <row r="263" spans="1:9">
      <c r="A263" s="25"/>
      <c r="I263" s="83" t="s">
        <v>235</v>
      </c>
    </row>
    <row r="264" spans="1:9">
      <c r="A264" s="25"/>
      <c r="I264" s="83" t="s">
        <v>236</v>
      </c>
    </row>
    <row r="265" spans="1:9">
      <c r="A265" s="25"/>
      <c r="I265" s="83" t="s">
        <v>237</v>
      </c>
    </row>
    <row r="266" spans="1:9">
      <c r="A266" s="25"/>
      <c r="I266" s="83" t="s">
        <v>238</v>
      </c>
    </row>
    <row r="267" spans="1:9">
      <c r="A267" s="25"/>
      <c r="I267" s="83" t="s">
        <v>239</v>
      </c>
    </row>
    <row r="268" spans="1:9">
      <c r="A268" s="25"/>
      <c r="I268" s="83" t="s">
        <v>240</v>
      </c>
    </row>
    <row r="269" spans="1:9">
      <c r="A269" s="25"/>
      <c r="I269" s="84" t="s">
        <v>42</v>
      </c>
    </row>
    <row r="270" spans="1:9">
      <c r="A270" s="25"/>
      <c r="I270" s="33"/>
    </row>
    <row r="271" spans="1:9">
      <c r="A271" s="25"/>
      <c r="H271" s="34"/>
      <c r="I271" s="33"/>
    </row>
    <row r="272" spans="1:9">
      <c r="A272" s="32"/>
      <c r="F272" s="173"/>
      <c r="G272" s="173"/>
      <c r="H272" s="11"/>
      <c r="I272" s="26"/>
    </row>
    <row r="273" spans="1:13">
      <c r="A273" s="25"/>
      <c r="I273" s="26"/>
    </row>
    <row r="274" spans="1:13">
      <c r="A274" s="25"/>
      <c r="I274" s="26"/>
    </row>
    <row r="275" spans="1:13">
      <c r="A275" s="25"/>
      <c r="I275" s="26"/>
    </row>
    <row r="276" spans="1:13" ht="15.75" customHeight="1">
      <c r="A276" s="25"/>
      <c r="I276" s="26"/>
    </row>
    <row r="277" spans="1:13" ht="15.75" customHeight="1">
      <c r="A277" s="25"/>
      <c r="I277" s="26"/>
    </row>
    <row r="278" spans="1:13" ht="15.75" customHeight="1">
      <c r="A278" s="25"/>
      <c r="I278" s="26"/>
    </row>
    <row r="279" spans="1:13" ht="15.75" customHeight="1">
      <c r="A279" s="25"/>
      <c r="C279" s="1" t="s">
        <v>154</v>
      </c>
      <c r="D279" s="236" t="s">
        <v>42</v>
      </c>
      <c r="E279" s="237"/>
      <c r="F279" s="238"/>
      <c r="H279" s="34" t="s">
        <v>63</v>
      </c>
      <c r="I279" s="33">
        <v>8</v>
      </c>
      <c r="J279" s="261" t="s">
        <v>241</v>
      </c>
      <c r="K279" s="261"/>
      <c r="L279" s="261"/>
      <c r="M279" s="255">
        <f>IF(J279=D279,8,0)</f>
        <v>0</v>
      </c>
    </row>
    <row r="280" spans="1:13">
      <c r="A280" s="25"/>
      <c r="I280" s="26"/>
    </row>
    <row r="281" spans="1:13">
      <c r="A281" s="25"/>
      <c r="I281" s="26"/>
    </row>
    <row r="282" spans="1:13">
      <c r="A282" s="25"/>
      <c r="I282" s="26"/>
    </row>
    <row r="283" spans="1:13">
      <c r="A283" s="25"/>
      <c r="I283" s="26"/>
    </row>
    <row r="284" spans="1:13" ht="19.5" customHeight="1">
      <c r="A284" s="25"/>
      <c r="I284" s="26"/>
    </row>
    <row r="285" spans="1:13">
      <c r="A285" s="25"/>
      <c r="I285" s="26"/>
    </row>
    <row r="286" spans="1:13">
      <c r="A286" s="25"/>
      <c r="I286" s="26"/>
    </row>
    <row r="287" spans="1:13">
      <c r="A287" s="25"/>
      <c r="I287" s="26"/>
    </row>
    <row r="288" spans="1:13">
      <c r="A288" s="25"/>
      <c r="I288" s="26"/>
    </row>
    <row r="289" spans="1:13">
      <c r="A289" s="25"/>
      <c r="I289" s="26"/>
    </row>
    <row r="290" spans="1:13">
      <c r="A290" s="25"/>
      <c r="I290" s="26"/>
    </row>
    <row r="291" spans="1:13">
      <c r="A291" s="25"/>
      <c r="I291" s="26"/>
    </row>
    <row r="292" spans="1:13">
      <c r="A292" s="25"/>
      <c r="I292" s="26"/>
    </row>
    <row r="293" spans="1:13">
      <c r="A293" s="25"/>
      <c r="I293" s="26"/>
    </row>
    <row r="294" spans="1:13">
      <c r="A294" s="25"/>
      <c r="F294" s="173"/>
      <c r="G294" s="173"/>
      <c r="H294" s="11"/>
      <c r="I294" s="26"/>
    </row>
    <row r="295" spans="1:13">
      <c r="A295" s="25"/>
      <c r="I295" s="26"/>
    </row>
    <row r="296" spans="1:13">
      <c r="A296" s="25"/>
      <c r="I296" s="26"/>
    </row>
    <row r="297" spans="1:13">
      <c r="A297" s="25"/>
      <c r="B297" s="173"/>
      <c r="C297" s="173"/>
      <c r="I297" s="26"/>
    </row>
    <row r="298" spans="1:13">
      <c r="A298" s="25"/>
      <c r="F298" s="173"/>
      <c r="G298" s="173"/>
      <c r="H298" s="11"/>
      <c r="I298" s="26"/>
    </row>
    <row r="299" spans="1:13">
      <c r="A299" s="25"/>
      <c r="I299" s="26"/>
    </row>
    <row r="300" spans="1:13">
      <c r="A300" s="25"/>
      <c r="C300" s="1" t="s">
        <v>154</v>
      </c>
      <c r="D300" s="236" t="s">
        <v>42</v>
      </c>
      <c r="E300" s="237"/>
      <c r="F300" s="238"/>
      <c r="H300" s="34" t="s">
        <v>63</v>
      </c>
      <c r="I300" s="33">
        <v>8</v>
      </c>
      <c r="J300" s="261" t="s">
        <v>238</v>
      </c>
      <c r="K300" s="261"/>
      <c r="L300" s="261"/>
      <c r="M300" s="255">
        <f>IF(J300=D300,8,0)</f>
        <v>0</v>
      </c>
    </row>
    <row r="301" spans="1:13">
      <c r="A301" s="25"/>
      <c r="H301" s="34"/>
      <c r="I301" s="33"/>
    </row>
    <row r="302" spans="1:13">
      <c r="A302" s="152" t="str">
        <f>Données!$A$3</f>
        <v>EXAMEN : CAP et titre professionnel menuiserie aluminium verre</v>
      </c>
      <c r="B302" s="153"/>
      <c r="C302" s="153"/>
      <c r="D302" s="153"/>
      <c r="E302" s="153"/>
      <c r="F302" s="154"/>
      <c r="G302" s="9"/>
      <c r="H302" s="13" t="str">
        <f>Données!$H$3</f>
        <v>1er</v>
      </c>
      <c r="I302" s="27"/>
    </row>
    <row r="303" spans="1:13" ht="16.5" thickBot="1">
      <c r="A303" s="155" t="str">
        <f>Données!$A$4</f>
        <v>EPREUVE : Analyse d’une situation professionnelle EP1 - UP1</v>
      </c>
      <c r="B303" s="156"/>
      <c r="C303" s="156"/>
      <c r="D303" s="157"/>
      <c r="E303" s="28" t="str">
        <f>Données!$E$4</f>
        <v>Durée : 3h00</v>
      </c>
      <c r="F303" s="29" t="str">
        <f>Données!$F$4</f>
        <v>Coef. 4</v>
      </c>
      <c r="G303" s="29" t="str">
        <f>Données!$G$4</f>
        <v>DR Page :</v>
      </c>
      <c r="H303" s="30">
        <v>5</v>
      </c>
      <c r="I303" s="31"/>
    </row>
    <row r="304" spans="1:13" ht="15.75" customHeight="1">
      <c r="A304" s="186" t="s">
        <v>1</v>
      </c>
      <c r="B304" s="187"/>
      <c r="C304" s="187"/>
      <c r="D304" s="187"/>
      <c r="E304" s="187"/>
      <c r="F304" s="187"/>
      <c r="G304" s="187"/>
      <c r="H304" s="187"/>
      <c r="I304" s="188"/>
    </row>
    <row r="305" spans="1:11" ht="15.75" customHeight="1">
      <c r="A305" s="189"/>
      <c r="B305" s="190"/>
      <c r="C305" s="190"/>
      <c r="D305" s="190"/>
      <c r="E305" s="190"/>
      <c r="F305" s="190"/>
      <c r="G305" s="190"/>
      <c r="H305" s="190"/>
      <c r="I305" s="191"/>
    </row>
    <row r="306" spans="1:11" ht="15.75" customHeight="1">
      <c r="A306" s="189"/>
      <c r="B306" s="190"/>
      <c r="C306" s="190"/>
      <c r="D306" s="190"/>
      <c r="E306" s="190"/>
      <c r="F306" s="190"/>
      <c r="G306" s="190"/>
      <c r="H306" s="190"/>
      <c r="I306" s="191"/>
    </row>
    <row r="307" spans="1:11" ht="15.75" customHeight="1">
      <c r="A307" s="189"/>
      <c r="B307" s="190"/>
      <c r="C307" s="190"/>
      <c r="D307" s="190"/>
      <c r="E307" s="190"/>
      <c r="F307" s="190"/>
      <c r="G307" s="190"/>
      <c r="H307" s="190"/>
      <c r="I307" s="191"/>
    </row>
    <row r="308" spans="1:11" ht="15.75" customHeight="1">
      <c r="A308" s="192"/>
      <c r="B308" s="193"/>
      <c r="C308" s="193"/>
      <c r="D308" s="193"/>
      <c r="E308" s="193"/>
      <c r="F308" s="193"/>
      <c r="G308" s="193"/>
      <c r="H308" s="193"/>
      <c r="I308" s="194"/>
    </row>
    <row r="309" spans="1:11">
      <c r="A309" s="25"/>
      <c r="I309" s="74" t="s">
        <v>97</v>
      </c>
    </row>
    <row r="310" spans="1:11">
      <c r="A310" s="32" t="s">
        <v>242</v>
      </c>
      <c r="B310" s="1" t="s">
        <v>243</v>
      </c>
      <c r="I310" s="26"/>
      <c r="J310" s="262">
        <v>114</v>
      </c>
    </row>
    <row r="311" spans="1:11">
      <c r="A311" s="67">
        <v>105</v>
      </c>
      <c r="B311" s="68">
        <v>106</v>
      </c>
      <c r="C311" s="68">
        <v>107</v>
      </c>
      <c r="D311" s="68">
        <v>108</v>
      </c>
      <c r="E311" s="68">
        <v>109</v>
      </c>
      <c r="F311" s="68">
        <v>110</v>
      </c>
      <c r="G311" s="68" t="s">
        <v>42</v>
      </c>
      <c r="I311" s="26"/>
      <c r="J311" s="251">
        <v>113</v>
      </c>
    </row>
    <row r="312" spans="1:11">
      <c r="A312" s="25"/>
      <c r="B312" s="1" t="s">
        <v>244</v>
      </c>
      <c r="C312" s="96" t="s">
        <v>42</v>
      </c>
      <c r="D312" s="1" t="s">
        <v>245</v>
      </c>
      <c r="H312" s="34" t="s">
        <v>63</v>
      </c>
      <c r="I312" s="33">
        <v>4</v>
      </c>
      <c r="J312" s="253">
        <v>112</v>
      </c>
      <c r="K312" s="255">
        <f>IF(J310=C312,4,0)</f>
        <v>0</v>
      </c>
    </row>
    <row r="313" spans="1:11">
      <c r="A313" s="25"/>
      <c r="I313" s="26"/>
      <c r="J313" s="251">
        <v>111</v>
      </c>
    </row>
    <row r="314" spans="1:11">
      <c r="A314" s="25"/>
      <c r="I314" s="26"/>
      <c r="J314" s="251" t="s">
        <v>42</v>
      </c>
    </row>
    <row r="315" spans="1:11">
      <c r="A315" s="25"/>
      <c r="I315" s="26"/>
    </row>
    <row r="316" spans="1:11">
      <c r="A316" s="25"/>
      <c r="I316" s="26"/>
    </row>
    <row r="317" spans="1:11">
      <c r="A317" s="32" t="s">
        <v>246</v>
      </c>
      <c r="B317" s="1" t="s">
        <v>247</v>
      </c>
      <c r="I317" s="26"/>
    </row>
    <row r="318" spans="1:11">
      <c r="A318" s="25" t="s">
        <v>248</v>
      </c>
      <c r="B318" s="1" t="s">
        <v>249</v>
      </c>
      <c r="C318" s="1" t="s">
        <v>42</v>
      </c>
      <c r="I318" s="26"/>
    </row>
    <row r="319" spans="1:11">
      <c r="A319" s="25"/>
      <c r="I319" s="26"/>
    </row>
    <row r="320" spans="1:11">
      <c r="A320" s="25"/>
      <c r="I320" s="33"/>
    </row>
    <row r="321" spans="1:11">
      <c r="A321" s="25"/>
      <c r="H321" s="34"/>
      <c r="I321" s="33"/>
    </row>
    <row r="322" spans="1:11">
      <c r="A322" s="32"/>
      <c r="F322" s="173"/>
      <c r="G322" s="173"/>
      <c r="H322" s="11"/>
      <c r="I322" s="26"/>
    </row>
    <row r="323" spans="1:11">
      <c r="A323" s="58" t="s">
        <v>250</v>
      </c>
      <c r="I323" s="26"/>
    </row>
    <row r="324" spans="1:11">
      <c r="A324" s="118" t="s">
        <v>42</v>
      </c>
      <c r="E324" s="59" t="s">
        <v>250</v>
      </c>
      <c r="I324" s="26"/>
      <c r="J324" s="253" t="s">
        <v>249</v>
      </c>
      <c r="K324" s="254">
        <f>IF(J324=A324,2,0)</f>
        <v>0</v>
      </c>
    </row>
    <row r="325" spans="1:11">
      <c r="A325" s="25"/>
      <c r="E325" s="96" t="s">
        <v>42</v>
      </c>
      <c r="H325" s="34" t="s">
        <v>63</v>
      </c>
      <c r="I325" s="33">
        <v>4</v>
      </c>
      <c r="J325" s="253" t="s">
        <v>248</v>
      </c>
      <c r="K325" s="254">
        <f>IF(J325=E325,2,0)</f>
        <v>0</v>
      </c>
    </row>
    <row r="326" spans="1:11">
      <c r="A326" s="25"/>
      <c r="I326" s="26"/>
      <c r="K326" s="254"/>
    </row>
    <row r="327" spans="1:11">
      <c r="A327" s="25"/>
      <c r="I327" s="26"/>
      <c r="K327" s="254"/>
    </row>
    <row r="328" spans="1:11">
      <c r="A328" s="25"/>
      <c r="I328" s="26"/>
      <c r="K328" s="254"/>
    </row>
    <row r="329" spans="1:11">
      <c r="A329" s="25"/>
      <c r="I329" s="26"/>
      <c r="K329" s="254"/>
    </row>
    <row r="330" spans="1:11">
      <c r="A330" s="25"/>
      <c r="H330" s="34" t="s">
        <v>63</v>
      </c>
      <c r="I330" s="33">
        <v>4</v>
      </c>
      <c r="K330" s="254"/>
    </row>
    <row r="331" spans="1:11">
      <c r="A331" s="25"/>
      <c r="I331" s="26"/>
      <c r="K331" s="254"/>
    </row>
    <row r="332" spans="1:11">
      <c r="A332" s="25"/>
      <c r="I332" s="26"/>
      <c r="K332" s="254"/>
    </row>
    <row r="333" spans="1:11">
      <c r="A333" s="25"/>
      <c r="I333" s="26"/>
      <c r="K333" s="254"/>
    </row>
    <row r="334" spans="1:11">
      <c r="A334" s="25"/>
      <c r="I334" s="26"/>
      <c r="K334" s="254"/>
    </row>
    <row r="335" spans="1:11">
      <c r="A335" s="25"/>
      <c r="I335" s="26"/>
      <c r="K335" s="254"/>
    </row>
    <row r="336" spans="1:11">
      <c r="A336" s="25"/>
      <c r="D336" s="59" t="s">
        <v>250</v>
      </c>
      <c r="I336" s="26"/>
      <c r="K336" s="254"/>
    </row>
    <row r="337" spans="1:11">
      <c r="A337" s="25"/>
      <c r="D337" s="96" t="s">
        <v>42</v>
      </c>
      <c r="I337" s="26"/>
      <c r="J337" s="253" t="s">
        <v>249</v>
      </c>
      <c r="K337" s="254">
        <f>IF(D337=J337,4,0)</f>
        <v>0</v>
      </c>
    </row>
    <row r="338" spans="1:11">
      <c r="A338" s="25"/>
      <c r="I338" s="26"/>
      <c r="J338" s="253" t="s">
        <v>248</v>
      </c>
      <c r="K338" s="254">
        <f>IF(J338=B339,2,0)</f>
        <v>0</v>
      </c>
    </row>
    <row r="339" spans="1:11">
      <c r="A339" s="57" t="s">
        <v>250</v>
      </c>
      <c r="B339" s="96" t="s">
        <v>42</v>
      </c>
      <c r="I339" s="26"/>
      <c r="K339" s="254"/>
    </row>
    <row r="340" spans="1:11">
      <c r="A340" s="25"/>
      <c r="I340" s="26"/>
      <c r="K340" s="254"/>
    </row>
    <row r="341" spans="1:11">
      <c r="A341" s="25"/>
      <c r="I341" s="26"/>
      <c r="K341" s="254"/>
    </row>
    <row r="342" spans="1:11">
      <c r="A342" s="25"/>
      <c r="I342" s="26"/>
      <c r="K342" s="254"/>
    </row>
    <row r="343" spans="1:11">
      <c r="A343" s="25"/>
      <c r="I343" s="26"/>
      <c r="K343" s="254"/>
    </row>
    <row r="344" spans="1:11">
      <c r="A344" s="25"/>
      <c r="F344" s="173"/>
      <c r="G344" s="173"/>
      <c r="H344" s="11"/>
      <c r="I344" s="26"/>
      <c r="K344" s="254"/>
    </row>
    <row r="345" spans="1:11">
      <c r="A345" s="25"/>
      <c r="H345" s="34" t="s">
        <v>63</v>
      </c>
      <c r="I345" s="33">
        <v>4</v>
      </c>
      <c r="K345" s="254"/>
    </row>
    <row r="346" spans="1:11">
      <c r="A346" s="25"/>
      <c r="I346" s="26"/>
      <c r="K346" s="254"/>
    </row>
    <row r="347" spans="1:11">
      <c r="A347" s="25"/>
      <c r="B347" s="173"/>
      <c r="C347" s="173"/>
      <c r="I347" s="26"/>
      <c r="K347" s="254"/>
    </row>
    <row r="348" spans="1:11">
      <c r="A348" s="25"/>
      <c r="F348" s="173"/>
      <c r="G348" s="173"/>
      <c r="H348" s="11"/>
      <c r="I348" s="26"/>
      <c r="K348" s="254"/>
    </row>
    <row r="349" spans="1:11">
      <c r="A349" s="57" t="s">
        <v>250</v>
      </c>
      <c r="B349" s="96" t="s">
        <v>42</v>
      </c>
      <c r="F349" s="173"/>
      <c r="G349" s="173"/>
      <c r="H349" s="11"/>
      <c r="I349" s="26"/>
      <c r="J349" s="253" t="s">
        <v>249</v>
      </c>
      <c r="K349" s="254">
        <f>IF(J349=B349,2,0)</f>
        <v>0</v>
      </c>
    </row>
    <row r="350" spans="1:11">
      <c r="A350" s="25"/>
      <c r="F350" s="173"/>
      <c r="G350" s="173"/>
      <c r="H350" s="11"/>
      <c r="I350" s="26"/>
    </row>
    <row r="351" spans="1:11">
      <c r="A351" s="25"/>
      <c r="H351" s="34"/>
      <c r="I351" s="33"/>
    </row>
    <row r="352" spans="1:11">
      <c r="A352" s="152" t="str">
        <f>Données!$A$3</f>
        <v>EXAMEN : CAP et titre professionnel menuiserie aluminium verre</v>
      </c>
      <c r="B352" s="153"/>
      <c r="C352" s="153"/>
      <c r="D352" s="153"/>
      <c r="E352" s="153"/>
      <c r="F352" s="154"/>
      <c r="G352" s="9"/>
      <c r="H352" s="13" t="str">
        <f>Données!$H$3</f>
        <v>1er</v>
      </c>
      <c r="I352" s="27"/>
    </row>
    <row r="353" spans="1:9" ht="16.5" thickBot="1">
      <c r="A353" s="155" t="str">
        <f>Données!$A$4</f>
        <v>EPREUVE : Analyse d’une situation professionnelle EP1 - UP1</v>
      </c>
      <c r="B353" s="156"/>
      <c r="C353" s="156"/>
      <c r="D353" s="157"/>
      <c r="E353" s="28" t="str">
        <f>Données!$E$4</f>
        <v>Durée : 3h00</v>
      </c>
      <c r="F353" s="29" t="str">
        <f>Données!$F$4</f>
        <v>Coef. 4</v>
      </c>
      <c r="G353" s="29" t="str">
        <f>Données!$G$4</f>
        <v>DR Page :</v>
      </c>
      <c r="H353" s="30">
        <v>6</v>
      </c>
      <c r="I353" s="31"/>
    </row>
    <row r="354" spans="1:9" ht="15.75" customHeight="1">
      <c r="A354" s="186" t="s">
        <v>1</v>
      </c>
      <c r="B354" s="187"/>
      <c r="C354" s="187"/>
      <c r="D354" s="187"/>
      <c r="E354" s="187"/>
      <c r="F354" s="187"/>
      <c r="G354" s="187"/>
      <c r="H354" s="187"/>
      <c r="I354" s="188"/>
    </row>
    <row r="355" spans="1:9" ht="15.75" customHeight="1">
      <c r="A355" s="189"/>
      <c r="B355" s="190"/>
      <c r="C355" s="190"/>
      <c r="D355" s="190"/>
      <c r="E355" s="190"/>
      <c r="F355" s="190"/>
      <c r="G355" s="190"/>
      <c r="H355" s="190"/>
      <c r="I355" s="191"/>
    </row>
    <row r="356" spans="1:9" ht="15.75" customHeight="1">
      <c r="A356" s="189"/>
      <c r="B356" s="190"/>
      <c r="C356" s="190"/>
      <c r="D356" s="190"/>
      <c r="E356" s="190"/>
      <c r="F356" s="190"/>
      <c r="G356" s="190"/>
      <c r="H356" s="190"/>
      <c r="I356" s="191"/>
    </row>
    <row r="357" spans="1:9" ht="15.75" customHeight="1">
      <c r="A357" s="189"/>
      <c r="B357" s="190"/>
      <c r="C357" s="190"/>
      <c r="D357" s="190"/>
      <c r="E357" s="190"/>
      <c r="F357" s="190"/>
      <c r="G357" s="190"/>
      <c r="H357" s="190"/>
      <c r="I357" s="191"/>
    </row>
    <row r="358" spans="1:9" ht="15.75" customHeight="1">
      <c r="A358" s="192"/>
      <c r="B358" s="193"/>
      <c r="C358" s="193"/>
      <c r="D358" s="193"/>
      <c r="E358" s="193"/>
      <c r="F358" s="193"/>
      <c r="G358" s="193"/>
      <c r="H358" s="193"/>
      <c r="I358" s="194"/>
    </row>
    <row r="359" spans="1:9">
      <c r="A359" s="25"/>
      <c r="I359" s="74"/>
    </row>
    <row r="360" spans="1:9">
      <c r="A360" s="32" t="s">
        <v>251</v>
      </c>
      <c r="B360" s="1" t="s">
        <v>252</v>
      </c>
      <c r="I360" s="26"/>
    </row>
    <row r="361" spans="1:9">
      <c r="A361" s="25"/>
      <c r="I361" s="26"/>
    </row>
    <row r="362" spans="1:9">
      <c r="A362" s="25"/>
      <c r="H362" s="34" t="s">
        <v>63</v>
      </c>
      <c r="I362" s="33">
        <v>7</v>
      </c>
    </row>
    <row r="363" spans="1:9">
      <c r="A363" s="25"/>
      <c r="I363" s="26"/>
    </row>
    <row r="364" spans="1:9">
      <c r="A364" s="25"/>
      <c r="I364" s="26"/>
    </row>
    <row r="365" spans="1:9">
      <c r="A365" s="25"/>
      <c r="I365" s="26"/>
    </row>
    <row r="366" spans="1:9">
      <c r="A366" s="25"/>
      <c r="I366" s="26"/>
    </row>
    <row r="367" spans="1:9">
      <c r="A367" s="32"/>
      <c r="I367" s="26"/>
    </row>
    <row r="368" spans="1:9">
      <c r="A368" s="25"/>
      <c r="I368" s="26"/>
    </row>
    <row r="369" spans="1:9">
      <c r="A369" s="25"/>
      <c r="I369" s="26"/>
    </row>
    <row r="370" spans="1:9">
      <c r="A370" s="25"/>
      <c r="I370" s="33"/>
    </row>
    <row r="371" spans="1:9" ht="16.5" thickBot="1">
      <c r="A371" s="119"/>
      <c r="B371" s="120"/>
      <c r="C371" s="120"/>
      <c r="D371" s="120"/>
      <c r="E371" s="120"/>
      <c r="F371" s="120"/>
      <c r="G371" s="120"/>
      <c r="H371" s="121"/>
      <c r="I371" s="122" t="s">
        <v>43</v>
      </c>
    </row>
    <row r="372" spans="1:9">
      <c r="A372" s="25"/>
      <c r="G372" s="36"/>
      <c r="H372" s="11"/>
    </row>
    <row r="373" spans="1:9">
      <c r="A373" s="25"/>
    </row>
    <row r="374" spans="1:9">
      <c r="A374" s="25"/>
    </row>
    <row r="375" spans="1:9">
      <c r="A375" s="25"/>
      <c r="H375" s="34"/>
      <c r="I375" s="65"/>
    </row>
    <row r="376" spans="1:9">
      <c r="A376" s="25"/>
    </row>
    <row r="377" spans="1:9">
      <c r="A377" s="25"/>
    </row>
    <row r="378" spans="1:9">
      <c r="A378" s="25"/>
    </row>
    <row r="379" spans="1:9">
      <c r="A379" s="25"/>
    </row>
    <row r="380" spans="1:9">
      <c r="A380" s="25"/>
      <c r="H380" s="34"/>
      <c r="I380" s="65"/>
    </row>
    <row r="381" spans="1:9">
      <c r="A381" s="25"/>
    </row>
    <row r="382" spans="1:9">
      <c r="A382" s="25"/>
    </row>
    <row r="383" spans="1:9">
      <c r="A383" s="25"/>
    </row>
    <row r="384" spans="1:9">
      <c r="A384" s="25"/>
    </row>
    <row r="385" spans="1:9">
      <c r="A385" s="25"/>
    </row>
    <row r="386" spans="1:9">
      <c r="A386" s="25"/>
    </row>
    <row r="387" spans="1:9">
      <c r="A387" s="25"/>
    </row>
    <row r="388" spans="1:9">
      <c r="A388" s="25"/>
    </row>
    <row r="389" spans="1:9">
      <c r="A389" s="25"/>
    </row>
    <row r="390" spans="1:9">
      <c r="A390" s="25"/>
    </row>
    <row r="391" spans="1:9">
      <c r="A391" s="25"/>
    </row>
    <row r="392" spans="1:9">
      <c r="A392" s="25"/>
    </row>
    <row r="393" spans="1:9">
      <c r="A393" s="25"/>
    </row>
    <row r="394" spans="1:9">
      <c r="A394" s="25"/>
      <c r="F394" s="173"/>
      <c r="G394" s="173"/>
      <c r="H394" s="11"/>
    </row>
    <row r="395" spans="1:9">
      <c r="A395" s="25"/>
      <c r="H395" s="34"/>
      <c r="I395" s="65"/>
    </row>
    <row r="396" spans="1:9">
      <c r="A396" s="25"/>
    </row>
    <row r="397" spans="1:9">
      <c r="A397" s="25"/>
      <c r="B397" s="173"/>
      <c r="C397" s="173"/>
    </row>
    <row r="398" spans="1:9">
      <c r="A398" s="25"/>
      <c r="F398" s="173"/>
      <c r="G398" s="173"/>
      <c r="H398" s="11"/>
    </row>
    <row r="399" spans="1:9">
      <c r="A399" s="25"/>
      <c r="F399" s="173"/>
      <c r="G399" s="173"/>
      <c r="H399" s="11"/>
    </row>
    <row r="400" spans="1:9">
      <c r="A400" s="25"/>
      <c r="F400" s="173"/>
      <c r="G400" s="173"/>
      <c r="H400" s="11"/>
    </row>
    <row r="401" spans="1:9">
      <c r="A401" s="60"/>
      <c r="B401" s="20"/>
      <c r="C401" s="20"/>
      <c r="D401" s="20"/>
      <c r="E401" s="20"/>
      <c r="F401" s="20"/>
      <c r="G401" s="20"/>
      <c r="H401" s="61"/>
      <c r="I401" s="94"/>
    </row>
    <row r="402" spans="1:9">
      <c r="A402" s="152" t="str">
        <f>Données!$A$3</f>
        <v>EXAMEN : CAP et titre professionnel menuiserie aluminium verre</v>
      </c>
      <c r="B402" s="153"/>
      <c r="C402" s="153"/>
      <c r="D402" s="153"/>
      <c r="E402" s="153"/>
      <c r="F402" s="154"/>
      <c r="G402" s="9">
        <f>Données!$G$3</f>
        <v>0</v>
      </c>
      <c r="H402" s="13" t="str">
        <f>Données!$H$3</f>
        <v>1er</v>
      </c>
      <c r="I402" s="63"/>
    </row>
    <row r="403" spans="1:9" ht="16.5" thickBot="1">
      <c r="A403" s="155" t="str">
        <f>Données!$A$4</f>
        <v>EPREUVE : Analyse d’une situation professionnelle EP1 - UP1</v>
      </c>
      <c r="B403" s="156"/>
      <c r="C403" s="156"/>
      <c r="D403" s="157"/>
      <c r="E403" s="28" t="str">
        <f>Données!$E$4</f>
        <v>Durée : 3h00</v>
      </c>
      <c r="F403" s="29" t="str">
        <f>Données!$F$4</f>
        <v>Coef. 4</v>
      </c>
      <c r="G403" s="29" t="str">
        <f>Données!$G$4</f>
        <v>DR Page :</v>
      </c>
      <c r="H403" s="30">
        <v>6</v>
      </c>
      <c r="I403" s="64"/>
    </row>
  </sheetData>
  <sheetProtection password="CC09" sheet="1" objects="1" scenarios="1" selectLockedCells="1"/>
  <mergeCells count="106">
    <mergeCell ref="D279:F279"/>
    <mergeCell ref="F244:G244"/>
    <mergeCell ref="A254:I258"/>
    <mergeCell ref="A252:F252"/>
    <mergeCell ref="A230:B230"/>
    <mergeCell ref="F225:G225"/>
    <mergeCell ref="F238:G238"/>
    <mergeCell ref="C246:D246"/>
    <mergeCell ref="J132:K132"/>
    <mergeCell ref="A139:B139"/>
    <mergeCell ref="C139:D139"/>
    <mergeCell ref="E139:F139"/>
    <mergeCell ref="J144:K144"/>
    <mergeCell ref="A170:B170"/>
    <mergeCell ref="C170:D170"/>
    <mergeCell ref="E170:F170"/>
    <mergeCell ref="C144:D144"/>
    <mergeCell ref="C132:D132"/>
    <mergeCell ref="F148:G148"/>
    <mergeCell ref="D148:E148"/>
    <mergeCell ref="A151:F151"/>
    <mergeCell ref="A232:B232"/>
    <mergeCell ref="A152:D152"/>
    <mergeCell ref="F272:G272"/>
    <mergeCell ref="A253:D253"/>
    <mergeCell ref="A202:D202"/>
    <mergeCell ref="A229:B229"/>
    <mergeCell ref="A234:B234"/>
    <mergeCell ref="F228:G228"/>
    <mergeCell ref="A239:B239"/>
    <mergeCell ref="A201:F201"/>
    <mergeCell ref="A153:I157"/>
    <mergeCell ref="A352:F352"/>
    <mergeCell ref="A353:D353"/>
    <mergeCell ref="F349:G349"/>
    <mergeCell ref="F350:G350"/>
    <mergeCell ref="F294:G294"/>
    <mergeCell ref="A304:I308"/>
    <mergeCell ref="B347:C347"/>
    <mergeCell ref="F322:G322"/>
    <mergeCell ref="F344:G344"/>
    <mergeCell ref="A302:F302"/>
    <mergeCell ref="D300:F300"/>
    <mergeCell ref="B297:C297"/>
    <mergeCell ref="F298:G298"/>
    <mergeCell ref="F348:G348"/>
    <mergeCell ref="B130:I130"/>
    <mergeCell ref="A128:B128"/>
    <mergeCell ref="D60:D61"/>
    <mergeCell ref="C115:C116"/>
    <mergeCell ref="A122:B122"/>
    <mergeCell ref="E60:E61"/>
    <mergeCell ref="D115:D116"/>
    <mergeCell ref="E115:E116"/>
    <mergeCell ref="A124:B124"/>
    <mergeCell ref="A118:B118"/>
    <mergeCell ref="A119:B119"/>
    <mergeCell ref="A117:B117"/>
    <mergeCell ref="A1:B5"/>
    <mergeCell ref="A6:B10"/>
    <mergeCell ref="A31:I31"/>
    <mergeCell ref="C16:E16"/>
    <mergeCell ref="A19:I20"/>
    <mergeCell ref="A115:B116"/>
    <mergeCell ref="F60:F61"/>
    <mergeCell ref="D4:I4"/>
    <mergeCell ref="C5:I5"/>
    <mergeCell ref="F1:I1"/>
    <mergeCell ref="C8:E9"/>
    <mergeCell ref="C79:D79"/>
    <mergeCell ref="F115:F116"/>
    <mergeCell ref="A101:F101"/>
    <mergeCell ref="A60:A61"/>
    <mergeCell ref="B36:E36"/>
    <mergeCell ref="B40:E40"/>
    <mergeCell ref="A50:I54"/>
    <mergeCell ref="A49:D49"/>
    <mergeCell ref="A102:D102"/>
    <mergeCell ref="A48:F48"/>
    <mergeCell ref="A43:I46"/>
    <mergeCell ref="B60:B61"/>
    <mergeCell ref="G60:G61"/>
    <mergeCell ref="J279:L279"/>
    <mergeCell ref="A23:I26"/>
    <mergeCell ref="A203:I207"/>
    <mergeCell ref="B159:I162"/>
    <mergeCell ref="B148:C148"/>
    <mergeCell ref="G115:G116"/>
    <mergeCell ref="J300:L300"/>
    <mergeCell ref="A403:D403"/>
    <mergeCell ref="F398:G398"/>
    <mergeCell ref="F399:G399"/>
    <mergeCell ref="F400:G400"/>
    <mergeCell ref="A402:F402"/>
    <mergeCell ref="A354:I358"/>
    <mergeCell ref="F394:G394"/>
    <mergeCell ref="B397:C397"/>
    <mergeCell ref="A303:D303"/>
    <mergeCell ref="C60:C61"/>
    <mergeCell ref="A126:B126"/>
    <mergeCell ref="A123:B123"/>
    <mergeCell ref="A125:B125"/>
    <mergeCell ref="A121:B121"/>
    <mergeCell ref="A120:B120"/>
    <mergeCell ref="A103:I107"/>
    <mergeCell ref="A127:B127"/>
  </mergeCells>
  <phoneticPr fontId="0" type="noConversion"/>
  <dataValidations count="18">
    <dataValidation type="list" allowBlank="1" showInputMessage="1" showErrorMessage="1" sqref="C83:C86 B62:B74">
      <formula1>$A$75:$I$75</formula1>
    </dataValidation>
    <dataValidation type="list" allowBlank="1" showInputMessage="1" showErrorMessage="1" sqref="C79:D79">
      <formula1>$B$80:$G$80</formula1>
    </dataValidation>
    <dataValidation type="list" allowBlank="1" showInputMessage="1" showErrorMessage="1" sqref="A97 J97:M97 G97 E97 C97">
      <formula1>$A$89:$A$96</formula1>
    </dataValidation>
    <dataValidation type="list" allowBlank="1" showInputMessage="1" showErrorMessage="1" sqref="A98 J98:M98 G98 E98 C98">
      <formula1>$B$89:$B$91</formula1>
    </dataValidation>
    <dataValidation type="list" allowBlank="1" showInputMessage="1" showErrorMessage="1" sqref="A99 J99:M99 G99 E99 C99">
      <formula1>$C$89:$C$91</formula1>
    </dataValidation>
    <dataValidation type="list" allowBlank="1" showInputMessage="1" showErrorMessage="1" sqref="C117:C126">
      <formula1>$J$100:$J$116</formula1>
    </dataValidation>
    <dataValidation type="list" allowBlank="1" showInputMessage="1" showErrorMessage="1" sqref="D117:D126">
      <formula1>$H$109:$H$113</formula1>
    </dataValidation>
    <dataValidation type="list" allowBlank="1" showInputMessage="1" showErrorMessage="1" sqref="A139:F139">
      <formula1>$M$132:$M$139</formula1>
    </dataValidation>
    <dataValidation type="list" allowBlank="1" showInputMessage="1" showErrorMessage="1" sqref="C144:D144">
      <formula1>$J$142:$N$142</formula1>
    </dataValidation>
    <dataValidation type="list" allowBlank="1" showInputMessage="1" showErrorMessage="1" sqref="D172">
      <formula1>$A$171:$D$171</formula1>
    </dataValidation>
    <dataValidation type="list" allowBlank="1" showInputMessage="1" showErrorMessage="1" sqref="G181:G188 J181:J188">
      <formula1>$I$181:$I$194</formula1>
    </dataValidation>
    <dataValidation type="list" allowBlank="1" showInputMessage="1" showErrorMessage="1" sqref="B219 D219 F219 J219:L219">
      <formula1>$A$211:$A$220</formula1>
    </dataValidation>
    <dataValidation type="list" allowBlank="1" showInputMessage="1" showErrorMessage="1" sqref="B220 D220 F220 J220:L220">
      <formula1>$I$210:$I$212</formula1>
    </dataValidation>
    <dataValidation type="list" allowBlank="1" showInputMessage="1" showErrorMessage="1" sqref="A229:B230 F225:G225 F228:G228 F238:G238 A232:B232 A234:B234 A239:B239 C246:D246 F244:G244">
      <formula1>$J$225:$J$235</formula1>
    </dataValidation>
    <dataValidation type="list" allowBlank="1" showInputMessage="1" showErrorMessage="1" sqref="D279:F279 J279:L279 D300:F300 J300:L300">
      <formula1>$I$261:$I$269</formula1>
    </dataValidation>
    <dataValidation type="list" allowBlank="1" showInputMessage="1" showErrorMessage="1" sqref="C312">
      <formula1>$J$310:$J$314</formula1>
    </dataValidation>
    <dataValidation type="list" allowBlank="1" showInputMessage="1" showErrorMessage="1" sqref="J324:J325 A324 E325 D337 B339 B349 J337:J338 J349">
      <formula1>$A$318:$C$318</formula1>
    </dataValidation>
    <dataValidation type="list" allowBlank="1" showInputMessage="1" showErrorMessage="1" sqref="F117:F126">
      <formula1>$C$114:$F$114</formula1>
    </dataValidation>
  </dataValidations>
  <pageMargins left="0.48" right="0.32" top="0.34" bottom="0.4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dimension ref="A3:H20"/>
  <sheetViews>
    <sheetView showGridLines="0" workbookViewId="0">
      <selection activeCell="A4" sqref="A4:D4"/>
    </sheetView>
  </sheetViews>
  <sheetFormatPr baseColWidth="10" defaultColWidth="8.796875" defaultRowHeight="19.5"/>
  <cols>
    <col min="1" max="7" width="11.19921875" customWidth="1"/>
    <col min="8" max="8" width="3.19921875" customWidth="1"/>
    <col min="9" max="256" width="11.19921875" customWidth="1"/>
  </cols>
  <sheetData>
    <row r="3" spans="1:8">
      <c r="A3" s="245" t="s">
        <v>253</v>
      </c>
      <c r="B3" s="245"/>
      <c r="C3" s="245"/>
      <c r="D3" s="245"/>
      <c r="E3" s="245"/>
      <c r="F3" s="245"/>
      <c r="G3" s="17"/>
      <c r="H3" s="18" t="s">
        <v>254</v>
      </c>
    </row>
    <row r="4" spans="1:8">
      <c r="A4" s="245" t="s">
        <v>255</v>
      </c>
      <c r="B4" s="245"/>
      <c r="C4" s="245"/>
      <c r="D4" s="245"/>
      <c r="E4" s="19" t="s">
        <v>256</v>
      </c>
      <c r="F4" s="19" t="s">
        <v>257</v>
      </c>
      <c r="G4" s="19" t="s">
        <v>258</v>
      </c>
      <c r="H4" s="19" t="s">
        <v>259</v>
      </c>
    </row>
    <row r="10" spans="1:8">
      <c r="B10">
        <f>SUM(B11:B129)</f>
        <v>64</v>
      </c>
      <c r="C10">
        <f>+B10*20/'Doc réponses'!G36</f>
        <v>6.4</v>
      </c>
    </row>
    <row r="11" spans="1:8">
      <c r="B11" s="56">
        <v>7.5</v>
      </c>
    </row>
    <row r="12" spans="1:8">
      <c r="B12" s="56">
        <v>4</v>
      </c>
    </row>
    <row r="13" spans="1:8">
      <c r="B13" s="56">
        <v>7</v>
      </c>
    </row>
    <row r="14" spans="1:8">
      <c r="B14" s="56">
        <v>8</v>
      </c>
    </row>
    <row r="15" spans="1:8">
      <c r="B15" s="56">
        <v>6</v>
      </c>
    </row>
    <row r="16" spans="1:8">
      <c r="B16" s="56">
        <v>6</v>
      </c>
    </row>
    <row r="17" spans="2:2">
      <c r="B17" s="56">
        <v>9</v>
      </c>
    </row>
    <row r="18" spans="2:2">
      <c r="B18" s="56">
        <v>4.5</v>
      </c>
    </row>
    <row r="19" spans="2:2">
      <c r="B19" s="56">
        <v>8</v>
      </c>
    </row>
    <row r="20" spans="2:2">
      <c r="B20" s="56">
        <v>4</v>
      </c>
    </row>
  </sheetData>
  <mergeCells count="2">
    <mergeCell ref="A3:F3"/>
    <mergeCell ref="A4:D4"/>
  </mergeCells>
  <phoneticPr fontId="0" type="noConversion"/>
  <pageMargins left="0.78740157499999996" right="0.78740157499999996" top="0.984251969" bottom="0.984251969" header="0.4921259845" footer="0.4921259845"/>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dimension ref="A1:E29"/>
  <sheetViews>
    <sheetView topLeftCell="A17" workbookViewId="0">
      <selection activeCell="H19" sqref="H19"/>
    </sheetView>
  </sheetViews>
  <sheetFormatPr baseColWidth="10" defaultColWidth="11.19921875" defaultRowHeight="15"/>
  <cols>
    <col min="1" max="1" width="21.3984375" style="52" customWidth="1"/>
    <col min="2" max="2" width="21.19921875" style="52" customWidth="1"/>
    <col min="3" max="3" width="12.796875" style="52" customWidth="1"/>
    <col min="4" max="16384" width="11.19921875" style="52"/>
  </cols>
  <sheetData>
    <row r="1" spans="1:5">
      <c r="A1" s="246" t="s">
        <v>260</v>
      </c>
      <c r="B1" s="246"/>
      <c r="C1" s="246"/>
      <c r="D1" s="246"/>
      <c r="E1" s="246"/>
    </row>
    <row r="2" spans="1:5">
      <c r="A2" s="246"/>
      <c r="B2" s="246"/>
      <c r="C2" s="246"/>
      <c r="D2" s="246"/>
      <c r="E2" s="246"/>
    </row>
    <row r="4" spans="1:5">
      <c r="A4" s="247" t="str">
        <f>Données!A3</f>
        <v>EXAMEN : CAP et titre professionnel menuiserie aluminium verre</v>
      </c>
      <c r="B4" s="247"/>
      <c r="C4" s="247"/>
      <c r="D4" s="247"/>
      <c r="E4" s="247"/>
    </row>
    <row r="5" spans="1:5">
      <c r="A5" s="247"/>
      <c r="B5" s="247"/>
      <c r="C5" s="247"/>
      <c r="D5" s="247"/>
      <c r="E5" s="247"/>
    </row>
    <row r="8" spans="1:5">
      <c r="A8" s="248" t="str">
        <f>Données!A4</f>
        <v>EPREUVE : Analyse d’une situation professionnelle EP1 - UP1</v>
      </c>
      <c r="B8" s="248"/>
      <c r="C8" s="248"/>
      <c r="D8" s="248"/>
      <c r="E8" s="248"/>
    </row>
    <row r="9" spans="1:5">
      <c r="A9" s="248"/>
      <c r="B9" s="248"/>
      <c r="C9" s="248"/>
      <c r="D9" s="248"/>
      <c r="E9" s="248"/>
    </row>
    <row r="10" spans="1:5">
      <c r="A10" s="133"/>
      <c r="B10" s="133" t="s">
        <v>261</v>
      </c>
      <c r="C10" s="133"/>
      <c r="D10" s="133" t="s">
        <v>262</v>
      </c>
      <c r="E10" s="133"/>
    </row>
    <row r="12" spans="1:5">
      <c r="B12" s="53" t="s">
        <v>263</v>
      </c>
      <c r="C12" s="52" t="s">
        <v>264</v>
      </c>
      <c r="D12" s="133" t="s">
        <v>265</v>
      </c>
    </row>
    <row r="13" spans="1:5" ht="36.75" customHeight="1">
      <c r="A13" s="135"/>
      <c r="B13" s="53"/>
      <c r="C13" s="53"/>
      <c r="D13" s="139"/>
    </row>
    <row r="14" spans="1:5" ht="36.75" customHeight="1">
      <c r="A14" s="135"/>
      <c r="B14" s="53"/>
      <c r="C14" s="53"/>
      <c r="D14" s="140"/>
    </row>
    <row r="15" spans="1:5" ht="36.75" customHeight="1">
      <c r="A15" s="135"/>
      <c r="B15" s="53"/>
      <c r="C15" s="53"/>
      <c r="D15" s="140"/>
    </row>
    <row r="16" spans="1:5" ht="36.75" customHeight="1">
      <c r="A16" s="135"/>
      <c r="B16" s="53"/>
      <c r="C16" s="53"/>
      <c r="D16" s="140"/>
    </row>
    <row r="17" spans="1:4" ht="36.75" customHeight="1">
      <c r="A17" s="135" t="s">
        <v>266</v>
      </c>
      <c r="B17" s="53"/>
      <c r="C17" s="53"/>
      <c r="D17" s="140">
        <v>15.5</v>
      </c>
    </row>
    <row r="18" spans="1:4" ht="36.75" customHeight="1">
      <c r="A18" s="135" t="s">
        <v>267</v>
      </c>
      <c r="B18" s="53"/>
      <c r="C18" s="53"/>
      <c r="D18" s="140">
        <v>16</v>
      </c>
    </row>
    <row r="19" spans="1:4" ht="36.75" customHeight="1">
      <c r="A19" s="135" t="s">
        <v>268</v>
      </c>
      <c r="B19" s="53"/>
      <c r="C19" s="53"/>
      <c r="D19" s="140">
        <v>16</v>
      </c>
    </row>
    <row r="20" spans="1:4" ht="36.75" customHeight="1">
      <c r="A20" s="135" t="s">
        <v>269</v>
      </c>
      <c r="B20" s="53"/>
      <c r="C20" s="53"/>
      <c r="D20" s="140">
        <v>10</v>
      </c>
    </row>
    <row r="21" spans="1:4" ht="36.75" customHeight="1">
      <c r="A21" s="135" t="s">
        <v>270</v>
      </c>
      <c r="B21" s="53"/>
      <c r="C21" s="53"/>
      <c r="D21" s="140">
        <v>12.5</v>
      </c>
    </row>
    <row r="22" spans="1:4" ht="36.75" customHeight="1">
      <c r="A22" s="135" t="s">
        <v>271</v>
      </c>
      <c r="B22" s="53"/>
      <c r="C22" s="53"/>
      <c r="D22" s="140">
        <v>15</v>
      </c>
    </row>
    <row r="23" spans="1:4" ht="36.75" customHeight="1">
      <c r="A23" s="135" t="s">
        <v>272</v>
      </c>
      <c r="B23" s="53"/>
      <c r="C23" s="53"/>
      <c r="D23" s="140">
        <v>16.5</v>
      </c>
    </row>
    <row r="25" spans="1:4">
      <c r="A25" s="136" t="s">
        <v>273</v>
      </c>
      <c r="B25" s="134">
        <f ca="1">TODAY()</f>
        <v>45385</v>
      </c>
    </row>
    <row r="29" spans="1:4">
      <c r="A29" s="52" t="s">
        <v>274</v>
      </c>
      <c r="B29" s="52" t="s">
        <v>275</v>
      </c>
    </row>
  </sheetData>
  <mergeCells count="3">
    <mergeCell ref="A1:E2"/>
    <mergeCell ref="A4:E5"/>
    <mergeCell ref="A8:E9"/>
  </mergeCells>
  <phoneticPr fontId="0" type="noConversion"/>
  <pageMargins left="0.23" right="0.31"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B2:W8"/>
  <sheetViews>
    <sheetView showGridLines="0" topLeftCell="G1" workbookViewId="0">
      <selection activeCell="V6" sqref="V6"/>
    </sheetView>
  </sheetViews>
  <sheetFormatPr baseColWidth="10" defaultColWidth="11.19921875" defaultRowHeight="15.75"/>
  <cols>
    <col min="1" max="9" width="11.19921875" style="123"/>
    <col min="10" max="23" width="6.19921875" style="123" customWidth="1"/>
    <col min="24" max="16384" width="11.19921875" style="123"/>
  </cols>
  <sheetData>
    <row r="2" spans="2:23">
      <c r="B2" s="144" t="s">
        <v>276</v>
      </c>
      <c r="E2" s="143" t="s">
        <v>277</v>
      </c>
      <c r="G2" s="144" t="s">
        <v>278</v>
      </c>
    </row>
    <row r="3" spans="2:23" ht="16.5" thickBot="1">
      <c r="B3" s="142" t="s">
        <v>279</v>
      </c>
      <c r="C3" s="142" t="s">
        <v>280</v>
      </c>
      <c r="D3" s="142" t="s">
        <v>281</v>
      </c>
      <c r="E3" s="142" t="s">
        <v>282</v>
      </c>
      <c r="F3" s="142" t="s">
        <v>283</v>
      </c>
      <c r="G3" s="142" t="s">
        <v>284</v>
      </c>
      <c r="H3" s="142" t="s">
        <v>285</v>
      </c>
      <c r="J3" s="144" t="s">
        <v>276</v>
      </c>
      <c r="K3" s="144"/>
      <c r="P3" s="143"/>
      <c r="Q3" s="143"/>
      <c r="T3" s="144" t="s">
        <v>278</v>
      </c>
      <c r="U3" s="144"/>
    </row>
    <row r="4" spans="2:23" ht="24.75" thickTop="1" thickBot="1">
      <c r="B4" s="151" t="s">
        <v>286</v>
      </c>
      <c r="C4" s="151" t="s">
        <v>287</v>
      </c>
      <c r="D4" s="151" t="s">
        <v>288</v>
      </c>
      <c r="E4" s="151" t="s">
        <v>289</v>
      </c>
      <c r="F4" s="151" t="s">
        <v>290</v>
      </c>
      <c r="G4" s="151" t="s">
        <v>291</v>
      </c>
      <c r="H4" s="151" t="s">
        <v>292</v>
      </c>
      <c r="J4" s="142" t="s">
        <v>279</v>
      </c>
      <c r="K4" s="142"/>
      <c r="L4" s="142" t="s">
        <v>280</v>
      </c>
      <c r="M4" s="142"/>
      <c r="N4" s="142" t="s">
        <v>281</v>
      </c>
      <c r="O4" s="142"/>
      <c r="P4" s="142" t="s">
        <v>282</v>
      </c>
      <c r="Q4" s="142"/>
      <c r="R4" s="142" t="s">
        <v>283</v>
      </c>
      <c r="S4" s="142"/>
      <c r="T4" s="142" t="s">
        <v>284</v>
      </c>
      <c r="U4" s="142"/>
      <c r="V4" s="142" t="s">
        <v>285</v>
      </c>
    </row>
    <row r="5" spans="2:23" ht="24.75" thickTop="1" thickBot="1">
      <c r="B5" s="145"/>
      <c r="C5" s="145"/>
      <c r="D5" s="145">
        <v>0</v>
      </c>
      <c r="E5" s="146" t="s">
        <v>293</v>
      </c>
      <c r="F5" s="147" t="s">
        <v>294</v>
      </c>
      <c r="G5" s="147" t="s">
        <v>294</v>
      </c>
      <c r="H5" s="147"/>
      <c r="J5" s="249" t="s">
        <v>295</v>
      </c>
      <c r="K5" s="250"/>
      <c r="L5" s="249" t="s">
        <v>296</v>
      </c>
      <c r="M5" s="250"/>
      <c r="N5" s="249" t="s">
        <v>297</v>
      </c>
      <c r="O5" s="250"/>
      <c r="P5" s="249" t="s">
        <v>298</v>
      </c>
      <c r="Q5" s="250"/>
      <c r="R5" s="249" t="s">
        <v>299</v>
      </c>
      <c r="S5" s="250"/>
      <c r="T5" s="249" t="s">
        <v>300</v>
      </c>
      <c r="U5" s="250"/>
      <c r="V5" s="249" t="s">
        <v>301</v>
      </c>
      <c r="W5" s="250"/>
    </row>
    <row r="6" spans="2:23" ht="16.5" thickTop="1">
      <c r="B6" s="148" t="s">
        <v>302</v>
      </c>
      <c r="C6" s="148" t="s">
        <v>294</v>
      </c>
      <c r="D6" s="148" t="s">
        <v>303</v>
      </c>
      <c r="E6" s="149" t="s">
        <v>294</v>
      </c>
      <c r="F6" s="149" t="s">
        <v>294</v>
      </c>
      <c r="G6" s="149"/>
      <c r="H6" s="149"/>
      <c r="J6" s="145"/>
      <c r="K6" s="145"/>
      <c r="L6" s="145"/>
      <c r="M6" s="145"/>
      <c r="N6" s="145">
        <v>0</v>
      </c>
      <c r="O6" s="145"/>
      <c r="P6" s="146" t="s">
        <v>293</v>
      </c>
      <c r="Q6" s="146"/>
      <c r="R6" s="147" t="s">
        <v>294</v>
      </c>
      <c r="S6" s="147"/>
      <c r="T6" s="147" t="s">
        <v>294</v>
      </c>
      <c r="U6" s="147"/>
      <c r="V6" s="147"/>
      <c r="W6" s="147"/>
    </row>
    <row r="7" spans="2:23" ht="46.5" customHeight="1">
      <c r="B7" s="150"/>
      <c r="C7" s="150"/>
      <c r="D7" s="150"/>
      <c r="E7" s="150"/>
      <c r="F7" s="150"/>
      <c r="G7" s="150"/>
      <c r="H7" s="150"/>
      <c r="J7" s="148" t="s">
        <v>302</v>
      </c>
      <c r="K7" s="148"/>
      <c r="L7" s="148" t="s">
        <v>294</v>
      </c>
      <c r="M7" s="148"/>
      <c r="N7" s="148" t="s">
        <v>303</v>
      </c>
      <c r="O7" s="148"/>
      <c r="P7" s="149" t="s">
        <v>294</v>
      </c>
      <c r="Q7" s="149"/>
      <c r="R7" s="149" t="s">
        <v>294</v>
      </c>
      <c r="S7" s="149"/>
      <c r="T7" s="149"/>
      <c r="U7" s="149"/>
      <c r="V7" s="149"/>
      <c r="W7" s="149"/>
    </row>
    <row r="8" spans="2:23">
      <c r="J8" s="150"/>
      <c r="K8" s="150"/>
      <c r="L8" s="150"/>
      <c r="M8" s="150"/>
      <c r="N8" s="150"/>
      <c r="O8" s="150"/>
      <c r="P8" s="150"/>
      <c r="Q8" s="150"/>
      <c r="R8" s="150"/>
      <c r="S8" s="150"/>
      <c r="T8" s="150"/>
      <c r="U8" s="150"/>
      <c r="V8" s="150"/>
      <c r="W8" s="150"/>
    </row>
  </sheetData>
  <mergeCells count="7">
    <mergeCell ref="J5:K5"/>
    <mergeCell ref="V5:W5"/>
    <mergeCell ref="T5:U5"/>
    <mergeCell ref="R5:S5"/>
    <mergeCell ref="P5:Q5"/>
    <mergeCell ref="N5:O5"/>
    <mergeCell ref="L5:M5"/>
  </mergeCells>
  <pageMargins left="0.7" right="0.7" top="0.75" bottom="0.75" header="0.3" footer="0.3"/>
  <pageSetup paperSize="9" orientation="portrait" r:id="rId1"/>
  <ignoredErrors>
    <ignoredError sqref="B6 C6:F6 E5:G5" numberStoredAsText="1"/>
  </ignoredErrors>
</worksheet>
</file>

<file path=xl/worksheets/sheet6.xml><?xml version="1.0" encoding="utf-8"?>
<worksheet xmlns="http://schemas.openxmlformats.org/spreadsheetml/2006/main" xmlns:r="http://schemas.openxmlformats.org/officeDocument/2006/relationships">
  <dimension ref="A1:F40"/>
  <sheetViews>
    <sheetView workbookViewId="0">
      <selection activeCell="H21" sqref="H21"/>
    </sheetView>
  </sheetViews>
  <sheetFormatPr baseColWidth="10" defaultColWidth="11.19921875" defaultRowHeight="15.75"/>
  <cols>
    <col min="1" max="1" width="12.59765625" style="123" customWidth="1"/>
    <col min="2" max="16384" width="11.19921875" style="123"/>
  </cols>
  <sheetData>
    <row r="1" spans="1:6" ht="30.75">
      <c r="A1" s="124" t="s">
        <v>304</v>
      </c>
    </row>
    <row r="3" spans="1:6">
      <c r="A3" s="123" t="s">
        <v>305</v>
      </c>
      <c r="B3" s="137" t="s">
        <v>306</v>
      </c>
    </row>
    <row r="4" spans="1:6">
      <c r="A4" s="123" t="s">
        <v>307</v>
      </c>
      <c r="B4" s="123" t="s">
        <v>308</v>
      </c>
    </row>
    <row r="5" spans="1:6">
      <c r="A5" s="123" t="s">
        <v>309</v>
      </c>
    </row>
    <row r="6" spans="1:6">
      <c r="A6" s="123" t="s">
        <v>310</v>
      </c>
      <c r="C6" s="123" t="s">
        <v>311</v>
      </c>
    </row>
    <row r="7" spans="1:6">
      <c r="A7" s="125"/>
      <c r="B7" s="126"/>
    </row>
    <row r="8" spans="1:6">
      <c r="A8" s="127"/>
      <c r="B8" s="128"/>
    </row>
    <row r="9" spans="1:6">
      <c r="A9" s="129"/>
      <c r="B9" s="130"/>
    </row>
    <row r="10" spans="1:6">
      <c r="A10" s="138" t="s">
        <v>312</v>
      </c>
      <c r="B10" s="131"/>
      <c r="C10" s="131"/>
      <c r="D10" s="131"/>
      <c r="E10" s="131"/>
      <c r="F10" s="131"/>
    </row>
    <row r="11" spans="1:6" ht="30.75">
      <c r="A11" s="124" t="s">
        <v>304</v>
      </c>
    </row>
    <row r="13" spans="1:6">
      <c r="A13" s="123" t="s">
        <v>305</v>
      </c>
      <c r="B13" s="123" t="str">
        <f>$B$3</f>
        <v>le mercredi 03 février 2019 à 13h</v>
      </c>
    </row>
    <row r="14" spans="1:6">
      <c r="A14" s="123" t="s">
        <v>307</v>
      </c>
      <c r="B14" s="123" t="s">
        <v>308</v>
      </c>
    </row>
    <row r="15" spans="1:6">
      <c r="A15" s="123" t="s">
        <v>309</v>
      </c>
    </row>
    <row r="16" spans="1:6">
      <c r="A16" s="123" t="s">
        <v>310</v>
      </c>
      <c r="C16" s="123" t="s">
        <v>311</v>
      </c>
    </row>
    <row r="17" spans="1:6">
      <c r="A17" s="125"/>
      <c r="B17" s="126"/>
    </row>
    <row r="18" spans="1:6">
      <c r="A18" s="127"/>
      <c r="B18" s="128"/>
    </row>
    <row r="19" spans="1:6">
      <c r="A19" s="129"/>
      <c r="B19" s="130"/>
    </row>
    <row r="20" spans="1:6">
      <c r="A20" s="132" t="str">
        <f>$A$10</f>
        <v>Remis le 20/01/2021</v>
      </c>
      <c r="B20" s="131"/>
      <c r="C20" s="131"/>
      <c r="D20" s="131"/>
      <c r="E20" s="131"/>
      <c r="F20" s="131"/>
    </row>
    <row r="21" spans="1:6" ht="30.75">
      <c r="A21" s="124" t="s">
        <v>304</v>
      </c>
    </row>
    <row r="23" spans="1:6">
      <c r="A23" s="123" t="s">
        <v>305</v>
      </c>
      <c r="B23" s="123" t="str">
        <f>$B$3</f>
        <v>le mercredi 03 février 2019 à 13h</v>
      </c>
    </row>
    <row r="24" spans="1:6">
      <c r="A24" s="123" t="s">
        <v>307</v>
      </c>
      <c r="B24" s="123" t="s">
        <v>308</v>
      </c>
    </row>
    <row r="25" spans="1:6">
      <c r="A25" s="123" t="s">
        <v>309</v>
      </c>
    </row>
    <row r="26" spans="1:6">
      <c r="A26" s="123" t="s">
        <v>310</v>
      </c>
      <c r="C26" s="123" t="s">
        <v>311</v>
      </c>
    </row>
    <row r="27" spans="1:6">
      <c r="A27" s="125"/>
      <c r="B27" s="126"/>
    </row>
    <row r="28" spans="1:6">
      <c r="A28" s="127"/>
      <c r="B28" s="128"/>
    </row>
    <row r="29" spans="1:6">
      <c r="A29" s="129"/>
      <c r="B29" s="130"/>
    </row>
    <row r="30" spans="1:6">
      <c r="A30" s="132" t="str">
        <f>$A$10</f>
        <v>Remis le 20/01/2021</v>
      </c>
      <c r="B30" s="131"/>
      <c r="C30" s="131"/>
      <c r="D30" s="131"/>
      <c r="E30" s="131"/>
      <c r="F30" s="131"/>
    </row>
    <row r="31" spans="1:6" ht="30.75">
      <c r="A31" s="124" t="s">
        <v>304</v>
      </c>
    </row>
    <row r="33" spans="1:6">
      <c r="A33" s="123" t="s">
        <v>305</v>
      </c>
      <c r="B33" s="123" t="str">
        <f>$B$3</f>
        <v>le mercredi 03 février 2019 à 13h</v>
      </c>
    </row>
    <row r="34" spans="1:6">
      <c r="A34" s="123" t="s">
        <v>307</v>
      </c>
      <c r="B34" s="123" t="s">
        <v>308</v>
      </c>
    </row>
    <row r="35" spans="1:6">
      <c r="A35" s="123" t="s">
        <v>309</v>
      </c>
    </row>
    <row r="36" spans="1:6">
      <c r="A36" s="123" t="s">
        <v>310</v>
      </c>
      <c r="C36" s="123" t="s">
        <v>311</v>
      </c>
    </row>
    <row r="37" spans="1:6">
      <c r="A37" s="125"/>
      <c r="B37" s="126"/>
    </row>
    <row r="38" spans="1:6">
      <c r="A38" s="127"/>
      <c r="B38" s="128"/>
    </row>
    <row r="39" spans="1:6">
      <c r="A39" s="129"/>
      <c r="B39" s="130"/>
    </row>
    <row r="40" spans="1:6">
      <c r="A40" s="132" t="str">
        <f>$A$10</f>
        <v>Remis le 20/01/2021</v>
      </c>
      <c r="B40" s="131"/>
      <c r="C40" s="131"/>
      <c r="D40" s="131"/>
      <c r="E40" s="131"/>
      <c r="F40" s="131"/>
    </row>
  </sheetData>
  <pageMargins left="0.34" right="0.28999999999999998" top="0.28999999999999998"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Dossier technique</vt:lpstr>
      <vt:lpstr>Doc réponses</vt:lpstr>
      <vt:lpstr>Données</vt:lpstr>
      <vt:lpstr>Signatures</vt:lpstr>
      <vt:lpstr>Feuil2</vt:lpstr>
      <vt:lpstr>Feuil1</vt:lpstr>
    </vt:vector>
  </TitlesOfParts>
  <Manager/>
  <Company>SLC</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 CORRE</dc:creator>
  <cp:keywords/>
  <dc:description/>
  <cp:lastModifiedBy>OBAVMS08</cp:lastModifiedBy>
  <cp:revision/>
  <dcterms:created xsi:type="dcterms:W3CDTF">2005-06-20T14:27:40Z</dcterms:created>
  <dcterms:modified xsi:type="dcterms:W3CDTF">2024-04-03T06:19:34Z</dcterms:modified>
  <cp:category/>
  <cp:contentStatus/>
</cp:coreProperties>
</file>