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Contrôle P2-5" sheetId="1" r:id="rId1"/>
    <sheet name="Corrigé" sheetId="2" state="hidden" r:id="rId2"/>
  </sheets>
  <definedNames/>
  <calcPr fullCalcOnLoad="1"/>
</workbook>
</file>

<file path=xl/sharedStrings.xml><?xml version="1.0" encoding="utf-8"?>
<sst xmlns="http://schemas.openxmlformats.org/spreadsheetml/2006/main" count="191" uniqueCount="64">
  <si>
    <t>C O N T R O L E</t>
  </si>
  <si>
    <t>P R E P A R A T I O N   d u   C O N T R O L E</t>
  </si>
  <si>
    <t>D E V O I R S</t>
  </si>
  <si>
    <t>………/5</t>
  </si>
  <si>
    <t>………/20</t>
  </si>
  <si>
    <t>E N O N C E   1 :</t>
  </si>
  <si>
    <t>Pose en applique avec tapées d'isolation</t>
  </si>
  <si>
    <t>Pose en applique sur précadre ALU</t>
  </si>
  <si>
    <t>Pose en applique sur précadre acier</t>
  </si>
  <si>
    <t>Pose en applique sur dormant-précadre</t>
  </si>
  <si>
    <t>…… /1pt</t>
  </si>
  <si>
    <t>…… /2pts</t>
  </si>
  <si>
    <t>…… /3pts</t>
  </si>
  <si>
    <t>…… /4pts</t>
  </si>
  <si>
    <t>…… /5pts</t>
  </si>
  <si>
    <t>…… /0,25pt</t>
  </si>
  <si>
    <t>…… /0,5pt</t>
  </si>
  <si>
    <t xml:space="preserve"> /20</t>
  </si>
  <si>
    <t>???</t>
  </si>
  <si>
    <t>Larmier</t>
  </si>
  <si>
    <t>Bavette</t>
  </si>
  <si>
    <t>Tapée</t>
  </si>
  <si>
    <t>Couvre-joint</t>
  </si>
  <si>
    <t>Deflecteur</t>
  </si>
  <si>
    <t>corrigé</t>
  </si>
  <si>
    <t>Arrondi à l'unité supérieure (sans virgule)</t>
  </si>
  <si>
    <t>Tige de crémone</t>
  </si>
  <si>
    <t>P2-5</t>
  </si>
  <si>
    <t>Calculer les longueurs de tige de crémone des châssis suivants en vous aidant du document technique ci-dessous :</t>
  </si>
  <si>
    <t>DEBITS Tiges de crémone</t>
  </si>
  <si>
    <t>avec poignée 3051</t>
  </si>
  <si>
    <t>avec poignée 3255</t>
  </si>
  <si>
    <t xml:space="preserve">h1 = Hp - </t>
  </si>
  <si>
    <t xml:space="preserve">h2 = Hv - Hp - </t>
  </si>
  <si>
    <t>Vantail de service</t>
  </si>
  <si>
    <t>Hp =</t>
  </si>
  <si>
    <t>poignée</t>
  </si>
  <si>
    <t>h1</t>
  </si>
  <si>
    <t>h2</t>
  </si>
  <si>
    <t>Hv =</t>
  </si>
  <si>
    <t>vantail de service</t>
  </si>
  <si>
    <t>QCM</t>
  </si>
  <si>
    <t>OUI</t>
  </si>
  <si>
    <t>NON</t>
  </si>
  <si>
    <t>1) Une vis qui peut accueillir un ecrou a un filetage assymetrique</t>
  </si>
  <si>
    <t>Réponse :</t>
  </si>
  <si>
    <t>2) Une vis qui, en vissant créée son propre filetage s'appelle autoforeuse</t>
  </si>
  <si>
    <t>3) Une vis 4x35 a une longueur de 35mm et un diamètre de 4mm</t>
  </si>
  <si>
    <t>1er  M A V     M e n u i s e r i e    A l u m i n i u m   V e r r e</t>
  </si>
  <si>
    <t>Ter   M A V     M e n u i s e r i e    A l u m i n i u m   V e r r e</t>
  </si>
  <si>
    <t>CAP   M A V     M e n u i s e r i e    A l u m i n i u m   V e r r e</t>
  </si>
  <si>
    <t>2nd  M A V     M e n u i s e r i e    A l u m i n i u m   V e r r e</t>
  </si>
  <si>
    <t>Nom ???</t>
  </si>
  <si>
    <t>Date ???</t>
  </si>
  <si>
    <r>
      <rPr>
        <sz val="20"/>
        <rFont val="Wingdings"/>
        <family val="0"/>
      </rPr>
      <t>¿</t>
    </r>
    <r>
      <rPr>
        <sz val="5"/>
        <rFont val="Wingdings"/>
        <family val="0"/>
      </rPr>
      <t xml:space="preserve"> </t>
    </r>
    <r>
      <rPr>
        <sz val="20"/>
        <rFont val="Tahoma"/>
        <family val="2"/>
      </rPr>
      <t>55mn</t>
    </r>
  </si>
  <si>
    <t>4pts par bonne réponse</t>
  </si>
  <si>
    <t xml:space="preserve">4) Ecrire 6,28.10^4 en écriture normale </t>
  </si>
  <si>
    <t>5) Calculer l'aire d'un rectangle de 128mm de longueur et 89mm de largeur (en cm²) arr. 10e</t>
  </si>
  <si>
    <t>6) Augmenter 205€ de 45% (résultat augmenté) arr. 10e</t>
  </si>
  <si>
    <t>Zone de données</t>
  </si>
  <si>
    <t>Contrôle sur 64pts, note ramenée sur 20</t>
  </si>
  <si>
    <t>cm²</t>
  </si>
  <si>
    <t>€</t>
  </si>
  <si>
    <t>6) Augmenter 205 de 45% (résultat augmenté) arr. 10e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</si>
</sst>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\ &quot;€&quot;"/>
    <numFmt numFmtId="167" formatCode="[$-40C]dddd\ d\ mmmm\ 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i/>
      <sz val="16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20"/>
      <name val="Tahoma"/>
      <family val="2"/>
    </font>
    <font>
      <i/>
      <sz val="11"/>
      <color indexed="12"/>
      <name val="Tahoma"/>
      <family val="2"/>
    </font>
    <font>
      <sz val="14"/>
      <color indexed="12"/>
      <name val="Tahoma"/>
      <family val="2"/>
    </font>
    <font>
      <sz val="8"/>
      <name val="Tahoma"/>
      <family val="2"/>
    </font>
    <font>
      <b/>
      <sz val="10"/>
      <color indexed="12"/>
      <name val="Tahoma"/>
      <family val="2"/>
    </font>
    <font>
      <sz val="8"/>
      <color indexed="9"/>
      <name val="Tahoma"/>
      <family val="2"/>
    </font>
    <font>
      <sz val="11"/>
      <color indexed="9"/>
      <name val="Tahoma"/>
      <family val="2"/>
    </font>
    <font>
      <b/>
      <sz val="11"/>
      <color indexed="44"/>
      <name val="Tahoma"/>
      <family val="2"/>
    </font>
    <font>
      <sz val="36"/>
      <name val="Tahoma"/>
      <family val="2"/>
    </font>
    <font>
      <sz val="36"/>
      <color indexed="12"/>
      <name val="Tahoma"/>
      <family val="2"/>
    </font>
    <font>
      <sz val="14"/>
      <color indexed="9"/>
      <name val="Tahoma"/>
      <family val="2"/>
    </font>
    <font>
      <b/>
      <i/>
      <sz val="11"/>
      <color indexed="9"/>
      <name val="Tahoma"/>
      <family val="2"/>
    </font>
    <font>
      <i/>
      <sz val="14"/>
      <color indexed="10"/>
      <name val="Tahoma"/>
      <family val="2"/>
    </font>
    <font>
      <sz val="24"/>
      <name val="Tahoma"/>
      <family val="2"/>
    </font>
    <font>
      <u val="single"/>
      <sz val="11"/>
      <color indexed="8"/>
      <name val="Tahoma"/>
      <family val="2"/>
    </font>
    <font>
      <sz val="20"/>
      <name val="Wingdings"/>
      <family val="0"/>
    </font>
    <font>
      <sz val="5"/>
      <name val="Wingdings"/>
      <family val="0"/>
    </font>
    <font>
      <sz val="2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2"/>
      <name val="Tahoma"/>
      <family val="2"/>
    </font>
    <font>
      <sz val="11"/>
      <color indexed="10"/>
      <name val="Tahoma"/>
      <family val="2"/>
    </font>
    <font>
      <b/>
      <sz val="14"/>
      <color indexed="8"/>
      <name val="Tahoma"/>
      <family val="2"/>
    </font>
    <font>
      <b/>
      <sz val="14"/>
      <color indexed="10"/>
      <name val="Tahoma"/>
      <family val="2"/>
    </font>
    <font>
      <b/>
      <sz val="12"/>
      <color indexed="17"/>
      <name val="Tahoma"/>
      <family val="2"/>
    </font>
    <font>
      <b/>
      <sz val="11"/>
      <color indexed="10"/>
      <name val="Tahoma"/>
      <family val="2"/>
    </font>
    <font>
      <sz val="8"/>
      <color indexed="10"/>
      <name val="Tahoma"/>
      <family val="2"/>
    </font>
    <font>
      <sz val="11"/>
      <color indexed="17"/>
      <name val="Tahoma"/>
      <family val="2"/>
    </font>
    <font>
      <sz val="11"/>
      <color indexed="56"/>
      <name val="Tahoma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FF"/>
      <name val="Tahoma"/>
      <family val="2"/>
    </font>
    <font>
      <sz val="11"/>
      <color rgb="FFFF0000"/>
      <name val="Tahoma"/>
      <family val="2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4"/>
      <color rgb="FFFF0000"/>
      <name val="Tahoma"/>
      <family val="2"/>
    </font>
    <font>
      <b/>
      <sz val="12"/>
      <color rgb="FF00B050"/>
      <name val="Tahoma"/>
      <family val="2"/>
    </font>
    <font>
      <b/>
      <sz val="11"/>
      <color rgb="FFFF0000"/>
      <name val="Tahoma"/>
      <family val="2"/>
    </font>
    <font>
      <sz val="8"/>
      <color rgb="FFFF0000"/>
      <name val="Tahoma"/>
      <family val="2"/>
    </font>
    <font>
      <sz val="11"/>
      <color rgb="FF00B050"/>
      <name val="Tahoma"/>
      <family val="2"/>
    </font>
    <font>
      <sz val="11"/>
      <color theme="3"/>
      <name val="Tahoma"/>
      <family val="2"/>
    </font>
    <font>
      <sz val="11"/>
      <color theme="3"/>
      <name val="Calibri"/>
      <family val="2"/>
    </font>
    <font>
      <sz val="14"/>
      <color rgb="FF0000F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1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0" borderId="0" applyNumberFormat="0" applyBorder="0" applyAlignment="0" applyProtection="0"/>
    <xf numFmtId="9" fontId="1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top" shrinkToFit="1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top" shrinkToFit="1"/>
      <protection/>
    </xf>
    <xf numFmtId="0" fontId="5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68" fillId="0" borderId="0" xfId="0" applyFont="1" applyAlignment="1" applyProtection="1">
      <alignment vertical="center"/>
      <protection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164" fontId="71" fillId="0" borderId="17" xfId="0" applyNumberFormat="1" applyFont="1" applyFill="1" applyBorder="1" applyAlignment="1" applyProtection="1">
      <alignment horizontal="center" vertical="center" shrinkToFit="1"/>
      <protection/>
    </xf>
    <xf numFmtId="0" fontId="72" fillId="0" borderId="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67" fillId="33" borderId="16" xfId="0" applyFont="1" applyFill="1" applyBorder="1" applyAlignment="1" applyProtection="1">
      <alignment horizontal="center" vertical="center"/>
      <protection locked="0"/>
    </xf>
    <xf numFmtId="0" fontId="68" fillId="0" borderId="18" xfId="0" applyFont="1" applyBorder="1" applyAlignment="1" applyProtection="1">
      <alignment horizontal="center" vertical="center"/>
      <protection/>
    </xf>
    <xf numFmtId="0" fontId="73" fillId="0" borderId="16" xfId="0" applyFont="1" applyBorder="1" applyAlignment="1" applyProtection="1">
      <alignment horizontal="center" vertical="center"/>
      <protection/>
    </xf>
    <xf numFmtId="0" fontId="73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74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75" fillId="0" borderId="0" xfId="0" applyFont="1" applyAlignment="1">
      <alignment vertical="top"/>
    </xf>
    <xf numFmtId="0" fontId="76" fillId="9" borderId="0" xfId="0" applyFont="1" applyFill="1" applyAlignment="1">
      <alignment vertical="center"/>
    </xf>
    <xf numFmtId="0" fontId="5" fillId="0" borderId="0" xfId="0" applyFont="1" applyAlignment="1" applyProtection="1">
      <alignment horizontal="right" vertical="center"/>
      <protection/>
    </xf>
    <xf numFmtId="0" fontId="68" fillId="0" borderId="16" xfId="0" applyFont="1" applyBorder="1" applyAlignment="1" applyProtection="1">
      <alignment horizontal="center" vertical="center"/>
      <protection/>
    </xf>
    <xf numFmtId="164" fontId="68" fillId="0" borderId="16" xfId="0" applyNumberFormat="1" applyFont="1" applyBorder="1" applyAlignment="1" applyProtection="1">
      <alignment horizontal="center" vertical="center"/>
      <protection/>
    </xf>
    <xf numFmtId="0" fontId="77" fillId="9" borderId="0" xfId="0" applyFont="1" applyFill="1" applyBorder="1" applyAlignment="1">
      <alignment horizontal="left" vertical="center"/>
    </xf>
    <xf numFmtId="0" fontId="2" fillId="9" borderId="0" xfId="0" applyFont="1" applyFill="1" applyAlignment="1" applyProtection="1">
      <alignment vertical="center"/>
      <protection/>
    </xf>
    <xf numFmtId="0" fontId="70" fillId="9" borderId="0" xfId="0" applyFont="1" applyFill="1" applyAlignment="1">
      <alignment vertical="center"/>
    </xf>
    <xf numFmtId="0" fontId="5" fillId="0" borderId="19" xfId="0" applyFont="1" applyBorder="1" applyAlignment="1" applyProtection="1">
      <alignment vertical="center"/>
      <protection/>
    </xf>
    <xf numFmtId="0" fontId="76" fillId="9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textRotation="180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 textRotation="180"/>
      <protection/>
    </xf>
    <xf numFmtId="0" fontId="4" fillId="0" borderId="0" xfId="0" applyFont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top" shrinkToFit="1"/>
      <protection/>
    </xf>
    <xf numFmtId="0" fontId="15" fillId="34" borderId="17" xfId="0" applyFont="1" applyFill="1" applyBorder="1" applyAlignment="1" applyProtection="1">
      <alignment horizontal="center" vertical="center" shrinkToFit="1"/>
      <protection/>
    </xf>
    <xf numFmtId="0" fontId="15" fillId="34" borderId="22" xfId="0" applyFont="1" applyFill="1" applyBorder="1" applyAlignment="1" applyProtection="1">
      <alignment horizontal="center" vertical="center" shrinkToFit="1"/>
      <protection/>
    </xf>
    <xf numFmtId="0" fontId="15" fillId="34" borderId="23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top" shrinkToFit="1"/>
      <protection/>
    </xf>
    <xf numFmtId="0" fontId="16" fillId="33" borderId="16" xfId="0" applyFont="1" applyFill="1" applyBorder="1" applyAlignment="1" applyProtection="1">
      <alignment horizontal="center" vertical="center" shrinkToFit="1"/>
      <protection locked="0"/>
    </xf>
    <xf numFmtId="0" fontId="20" fillId="34" borderId="22" xfId="0" applyFont="1" applyFill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14" fontId="78" fillId="33" borderId="17" xfId="0" applyNumberFormat="1" applyFont="1" applyFill="1" applyBorder="1" applyAlignment="1" applyProtection="1">
      <alignment horizontal="center" vertical="center" shrinkToFit="1"/>
      <protection locked="0"/>
    </xf>
    <xf numFmtId="14" fontId="78" fillId="33" borderId="23" xfId="0" applyNumberFormat="1" applyFont="1" applyFill="1" applyBorder="1" applyAlignment="1" applyProtection="1">
      <alignment horizontal="center" vertical="center" shrinkToFit="1"/>
      <protection locked="0"/>
    </xf>
    <xf numFmtId="14" fontId="78" fillId="33" borderId="17" xfId="0" applyNumberFormat="1" applyFont="1" applyFill="1" applyBorder="1" applyAlignment="1" applyProtection="1">
      <alignment horizontal="center" vertical="center" shrinkToFit="1"/>
      <protection/>
    </xf>
    <xf numFmtId="14" fontId="78" fillId="33" borderId="23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104775</xdr:rowOff>
    </xdr:from>
    <xdr:to>
      <xdr:col>16</xdr:col>
      <xdr:colOff>342900</xdr:colOff>
      <xdr:row>60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058025" cy="971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619125</xdr:colOff>
      <xdr:row>35</xdr:row>
      <xdr:rowOff>38100</xdr:rowOff>
    </xdr:from>
    <xdr:to>
      <xdr:col>32</xdr:col>
      <xdr:colOff>666750</xdr:colOff>
      <xdr:row>60</xdr:row>
      <xdr:rowOff>9525</xdr:rowOff>
    </xdr:to>
    <xdr:pic>
      <xdr:nvPicPr>
        <xdr:cNvPr id="2" name="Image 6" descr="OVF 1v Sole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7162800"/>
          <a:ext cx="71247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419100</xdr:colOff>
      <xdr:row>22</xdr:row>
      <xdr:rowOff>133350</xdr:rowOff>
    </xdr:from>
    <xdr:to>
      <xdr:col>41</xdr:col>
      <xdr:colOff>476250</xdr:colOff>
      <xdr:row>31</xdr:row>
      <xdr:rowOff>133350</xdr:rowOff>
    </xdr:to>
    <xdr:pic>
      <xdr:nvPicPr>
        <xdr:cNvPr id="3" name="Image 5" descr="Sens interdi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21600" y="4848225"/>
          <a:ext cx="15811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6</xdr:row>
      <xdr:rowOff>76200</xdr:rowOff>
    </xdr:from>
    <xdr:to>
      <xdr:col>25</xdr:col>
      <xdr:colOff>552450</xdr:colOff>
      <xdr:row>31</xdr:row>
      <xdr:rowOff>171450</xdr:rowOff>
    </xdr:to>
    <xdr:grpSp>
      <xdr:nvGrpSpPr>
        <xdr:cNvPr id="4" name="Groupe 15"/>
        <xdr:cNvGrpSpPr>
          <a:grpSpLocks/>
        </xdr:cNvGrpSpPr>
      </xdr:nvGrpSpPr>
      <xdr:grpSpPr>
        <a:xfrm>
          <a:off x="9753600" y="1895475"/>
          <a:ext cx="2419350" cy="4676775"/>
          <a:chOff x="9763125" y="1905000"/>
          <a:chExt cx="2428875" cy="4460875"/>
        </a:xfrm>
        <a:solidFill>
          <a:srgbClr val="FFFFFF"/>
        </a:solidFill>
      </xdr:grpSpPr>
      <xdr:pic>
        <xdr:nvPicPr>
          <xdr:cNvPr id="5" name="Image 3" descr="OVF2v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801380" y="4588216"/>
            <a:ext cx="2130123" cy="15523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 4" descr="OVF 1v à gauche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318730" y="1920613"/>
            <a:ext cx="1105138" cy="16382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Connecteur droit avec flèche 7"/>
          <xdr:cNvSpPr>
            <a:spLocks/>
          </xdr:cNvSpPr>
        </xdr:nvSpPr>
        <xdr:spPr>
          <a:xfrm>
            <a:off x="9763125" y="6365875"/>
            <a:ext cx="2161092" cy="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Connecteur droit avec flèche 9"/>
          <xdr:cNvSpPr>
            <a:spLocks/>
          </xdr:cNvSpPr>
        </xdr:nvSpPr>
        <xdr:spPr>
          <a:xfrm>
            <a:off x="12192000" y="4621673"/>
            <a:ext cx="0" cy="1463167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Connecteur droit avec flèche 11"/>
          <xdr:cNvSpPr>
            <a:spLocks/>
          </xdr:cNvSpPr>
        </xdr:nvSpPr>
        <xdr:spPr>
          <a:xfrm>
            <a:off x="10336947" y="3822061"/>
            <a:ext cx="1042595" cy="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Connecteur droit avec flèche 13"/>
          <xdr:cNvSpPr>
            <a:spLocks/>
          </xdr:cNvSpPr>
        </xdr:nvSpPr>
        <xdr:spPr>
          <a:xfrm>
            <a:off x="11618178" y="1905000"/>
            <a:ext cx="0" cy="1634911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104775</xdr:rowOff>
    </xdr:from>
    <xdr:to>
      <xdr:col>16</xdr:col>
      <xdr:colOff>342900</xdr:colOff>
      <xdr:row>60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7058025" cy="971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619125</xdr:colOff>
      <xdr:row>35</xdr:row>
      <xdr:rowOff>38100</xdr:rowOff>
    </xdr:from>
    <xdr:to>
      <xdr:col>32</xdr:col>
      <xdr:colOff>666750</xdr:colOff>
      <xdr:row>60</xdr:row>
      <xdr:rowOff>9525</xdr:rowOff>
    </xdr:to>
    <xdr:pic>
      <xdr:nvPicPr>
        <xdr:cNvPr id="2" name="Image 6" descr="OVF 1v Sole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7162800"/>
          <a:ext cx="71247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419100</xdr:colOff>
      <xdr:row>22</xdr:row>
      <xdr:rowOff>133350</xdr:rowOff>
    </xdr:from>
    <xdr:to>
      <xdr:col>41</xdr:col>
      <xdr:colOff>476250</xdr:colOff>
      <xdr:row>31</xdr:row>
      <xdr:rowOff>133350</xdr:rowOff>
    </xdr:to>
    <xdr:pic>
      <xdr:nvPicPr>
        <xdr:cNvPr id="3" name="Image 5" descr="Sens interdit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21600" y="4848225"/>
          <a:ext cx="15811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6</xdr:row>
      <xdr:rowOff>76200</xdr:rowOff>
    </xdr:from>
    <xdr:to>
      <xdr:col>25</xdr:col>
      <xdr:colOff>552450</xdr:colOff>
      <xdr:row>31</xdr:row>
      <xdr:rowOff>171450</xdr:rowOff>
    </xdr:to>
    <xdr:grpSp>
      <xdr:nvGrpSpPr>
        <xdr:cNvPr id="4" name="Groupe 4"/>
        <xdr:cNvGrpSpPr>
          <a:grpSpLocks/>
        </xdr:cNvGrpSpPr>
      </xdr:nvGrpSpPr>
      <xdr:grpSpPr>
        <a:xfrm>
          <a:off x="9753600" y="1895475"/>
          <a:ext cx="2419350" cy="4676775"/>
          <a:chOff x="9763125" y="1905000"/>
          <a:chExt cx="2428875" cy="4460875"/>
        </a:xfrm>
        <a:solidFill>
          <a:srgbClr val="FFFFFF"/>
        </a:solidFill>
      </xdr:grpSpPr>
      <xdr:pic>
        <xdr:nvPicPr>
          <xdr:cNvPr id="5" name="Image 3" descr="OVF2v.JP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801380" y="4588216"/>
            <a:ext cx="2130123" cy="15523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 4" descr="OVF 1v à gauche.JP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318730" y="1920613"/>
            <a:ext cx="1105138" cy="163825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Connecteur droit avec flèche 7"/>
          <xdr:cNvSpPr>
            <a:spLocks/>
          </xdr:cNvSpPr>
        </xdr:nvSpPr>
        <xdr:spPr>
          <a:xfrm>
            <a:off x="9763125" y="6365875"/>
            <a:ext cx="2161092" cy="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Connecteur droit avec flèche 8"/>
          <xdr:cNvSpPr>
            <a:spLocks/>
          </xdr:cNvSpPr>
        </xdr:nvSpPr>
        <xdr:spPr>
          <a:xfrm>
            <a:off x="12192000" y="4621673"/>
            <a:ext cx="0" cy="1463167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Connecteur droit avec flèche 9"/>
          <xdr:cNvSpPr>
            <a:spLocks/>
          </xdr:cNvSpPr>
        </xdr:nvSpPr>
        <xdr:spPr>
          <a:xfrm>
            <a:off x="10336947" y="3822061"/>
            <a:ext cx="1042595" cy="0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Connecteur droit avec flèche 10"/>
          <xdr:cNvSpPr>
            <a:spLocks/>
          </xdr:cNvSpPr>
        </xdr:nvSpPr>
        <xdr:spPr>
          <a:xfrm>
            <a:off x="11618178" y="1905000"/>
            <a:ext cx="0" cy="1634911"/>
          </a:xfrm>
          <a:prstGeom prst="straightConnector1">
            <a:avLst/>
          </a:prstGeom>
          <a:noFill/>
          <a:ln w="9525" cmpd="sng">
            <a:solidFill>
              <a:srgbClr val="4A7EBB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8"/>
  <sheetViews>
    <sheetView showGridLines="0" tabSelected="1" zoomScale="70" zoomScaleNormal="70" zoomScalePageLayoutView="0" workbookViewId="0" topLeftCell="A1">
      <selection activeCell="T2" sqref="T2:Y2"/>
    </sheetView>
  </sheetViews>
  <sheetFormatPr defaultColWidth="11.421875" defaultRowHeight="15"/>
  <cols>
    <col min="1" max="1" width="5.7109375" style="12" bestFit="1" customWidth="1"/>
    <col min="2" max="2" width="11.421875" style="12" customWidth="1"/>
    <col min="3" max="3" width="5.28125" style="12" customWidth="1"/>
    <col min="4" max="5" width="3.00390625" style="12" customWidth="1"/>
    <col min="6" max="6" width="3.140625" style="12" customWidth="1"/>
    <col min="7" max="7" width="1.1484375" style="12" customWidth="1"/>
    <col min="8" max="8" width="4.7109375" style="12" bestFit="1" customWidth="1"/>
    <col min="9" max="9" width="12.00390625" style="12" customWidth="1"/>
    <col min="10" max="10" width="7.57421875" style="12" customWidth="1"/>
    <col min="11" max="11" width="16.57421875" style="12" customWidth="1"/>
    <col min="12" max="12" width="11.421875" style="12" customWidth="1"/>
    <col min="13" max="13" width="3.140625" style="12" customWidth="1"/>
    <col min="14" max="14" width="1.1484375" style="12" customWidth="1"/>
    <col min="15" max="15" width="9.421875" style="12" customWidth="1"/>
    <col min="16" max="16" width="2.00390625" style="12" customWidth="1"/>
    <col min="17" max="17" width="7.57421875" style="12" customWidth="1"/>
    <col min="18" max="18" width="5.57421875" style="12" customWidth="1"/>
    <col min="19" max="19" width="11.421875" style="12" customWidth="1"/>
    <col min="20" max="20" width="1.1484375" style="12" customWidth="1"/>
    <col min="21" max="21" width="6.00390625" style="12" customWidth="1"/>
    <col min="22" max="22" width="9.28125" style="12" customWidth="1"/>
    <col min="23" max="23" width="4.57421875" style="12" customWidth="1"/>
    <col min="24" max="24" width="7.57421875" style="12" customWidth="1"/>
    <col min="25" max="25" width="20.421875" style="12" customWidth="1"/>
    <col min="26" max="26" width="14.00390625" style="12" customWidth="1"/>
    <col min="27" max="27" width="9.28125" style="12" customWidth="1"/>
    <col min="28" max="28" width="7.140625" style="12" customWidth="1"/>
    <col min="29" max="29" width="7.00390625" style="12" customWidth="1"/>
    <col min="30" max="30" width="2.28125" style="12" customWidth="1"/>
    <col min="31" max="32" width="3.00390625" style="12" customWidth="1"/>
    <col min="33" max="41" width="11.421875" style="12" customWidth="1"/>
    <col min="42" max="42" width="11.57421875" style="12" bestFit="1" customWidth="1"/>
    <col min="43" max="16384" width="11.421875" style="12" customWidth="1"/>
  </cols>
  <sheetData>
    <row r="1" spans="2:30" s="1" customFormat="1" ht="21" customHeight="1">
      <c r="B1" s="68" t="s">
        <v>26</v>
      </c>
      <c r="C1" s="68"/>
      <c r="D1" s="68"/>
      <c r="E1" s="68"/>
      <c r="F1" s="68"/>
      <c r="G1" s="68"/>
      <c r="H1" s="72" t="s">
        <v>51</v>
      </c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16"/>
      <c r="AB1" s="22"/>
      <c r="AC1" s="66"/>
      <c r="AD1" s="66"/>
    </row>
    <row r="2" spans="2:39" s="1" customFormat="1" ht="44.25">
      <c r="B2" s="24">
        <v>1.11</v>
      </c>
      <c r="C2" s="69" t="s">
        <v>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  <c r="T2" s="73" t="s">
        <v>52</v>
      </c>
      <c r="U2" s="73"/>
      <c r="V2" s="73"/>
      <c r="W2" s="73"/>
      <c r="X2" s="73"/>
      <c r="Y2" s="73"/>
      <c r="Z2" s="76" t="s">
        <v>53</v>
      </c>
      <c r="AA2" s="77"/>
      <c r="AB2" s="40"/>
      <c r="AC2" s="74" t="s">
        <v>17</v>
      </c>
      <c r="AD2" s="75"/>
      <c r="AE2" s="42"/>
      <c r="AG2" s="49" t="s">
        <v>54</v>
      </c>
      <c r="AI2" s="47"/>
      <c r="AJ2" s="47"/>
      <c r="AK2" s="47"/>
      <c r="AL2" s="47"/>
      <c r="AM2" s="47"/>
    </row>
    <row r="3" spans="2:28" s="1" customFormat="1" ht="18.75" customHeight="1">
      <c r="B3" s="2"/>
      <c r="C3" s="3"/>
      <c r="D3" s="4" t="s">
        <v>1</v>
      </c>
      <c r="E3" s="5" t="s">
        <v>0</v>
      </c>
      <c r="F3" s="5" t="s">
        <v>2</v>
      </c>
      <c r="G3" s="5"/>
      <c r="H3" s="5"/>
      <c r="I3" s="5"/>
      <c r="J3" s="6" t="s">
        <v>10</v>
      </c>
      <c r="K3" s="5" t="s">
        <v>11</v>
      </c>
      <c r="L3" s="5" t="s">
        <v>12</v>
      </c>
      <c r="M3" s="6" t="s">
        <v>13</v>
      </c>
      <c r="N3" s="5" t="s">
        <v>14</v>
      </c>
      <c r="O3" s="5" t="s">
        <v>15</v>
      </c>
      <c r="P3" s="5" t="s">
        <v>16</v>
      </c>
      <c r="Q3" s="5"/>
      <c r="R3" s="5"/>
      <c r="S3" s="5" t="s">
        <v>3</v>
      </c>
      <c r="T3" s="5" t="s">
        <v>4</v>
      </c>
      <c r="U3" s="5"/>
      <c r="V3" s="5"/>
      <c r="Z3" s="58" t="s">
        <v>27</v>
      </c>
      <c r="AB3" s="41" t="s">
        <v>60</v>
      </c>
    </row>
    <row r="4" spans="2:32" s="1" customFormat="1" ht="12.75" customHeight="1">
      <c r="B4" s="6" t="s">
        <v>48</v>
      </c>
      <c r="C4" s="6" t="s">
        <v>49</v>
      </c>
      <c r="D4" s="6" t="s">
        <v>50</v>
      </c>
      <c r="E4" s="39" t="s">
        <v>51</v>
      </c>
      <c r="F4" s="7"/>
      <c r="G4" s="8"/>
      <c r="H4" s="8"/>
      <c r="I4" s="8"/>
      <c r="J4" s="8"/>
      <c r="AC4" s="5" t="s">
        <v>9</v>
      </c>
      <c r="AD4" s="5" t="s">
        <v>8</v>
      </c>
      <c r="AE4" s="5" t="s">
        <v>7</v>
      </c>
      <c r="AF4" s="9" t="s">
        <v>6</v>
      </c>
    </row>
    <row r="5" spans="2:37" s="1" customFormat="1" ht="23.25" customHeight="1">
      <c r="B5" s="67" t="s">
        <v>5</v>
      </c>
      <c r="C5" s="67"/>
      <c r="D5" s="67"/>
      <c r="E5" s="10"/>
      <c r="F5" s="10" t="s">
        <v>28</v>
      </c>
      <c r="G5" s="10"/>
      <c r="I5" s="11"/>
      <c r="J5" s="8"/>
      <c r="R5" s="13"/>
      <c r="T5" s="17"/>
      <c r="V5" s="17"/>
      <c r="W5" s="17"/>
      <c r="X5" s="13"/>
      <c r="Y5" s="13"/>
      <c r="Z5" s="18"/>
      <c r="AA5" s="18"/>
      <c r="AB5" s="23"/>
      <c r="AC5" s="13"/>
      <c r="AD5" s="25" t="s">
        <v>25</v>
      </c>
      <c r="AE5" s="13"/>
      <c r="AF5" s="13" t="s">
        <v>19</v>
      </c>
      <c r="AG5" s="13" t="s">
        <v>20</v>
      </c>
      <c r="AH5" s="13" t="s">
        <v>21</v>
      </c>
      <c r="AI5" s="13" t="s">
        <v>22</v>
      </c>
      <c r="AJ5" s="13" t="s">
        <v>23</v>
      </c>
      <c r="AK5" s="13" t="s">
        <v>18</v>
      </c>
    </row>
    <row r="6" spans="2:37" s="1" customFormat="1" ht="23.25" customHeight="1">
      <c r="B6" s="15"/>
      <c r="C6" s="15"/>
      <c r="D6" s="15"/>
      <c r="E6" s="10"/>
      <c r="F6" s="50" t="s">
        <v>55</v>
      </c>
      <c r="G6" s="10"/>
      <c r="I6" s="11"/>
      <c r="J6" s="27"/>
      <c r="R6" s="13"/>
      <c r="T6" s="17"/>
      <c r="V6" s="17"/>
      <c r="W6" s="17"/>
      <c r="X6" s="13"/>
      <c r="Y6" s="13"/>
      <c r="Z6" s="18"/>
      <c r="AA6" s="18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9:34" ht="14.25">
      <c r="S7" s="26" t="s">
        <v>29</v>
      </c>
      <c r="Y7" s="65">
        <f>ROUNDUP(750*$B$2,0)</f>
        <v>833</v>
      </c>
      <c r="AG7" s="28" t="s">
        <v>36</v>
      </c>
      <c r="AH7" s="28" t="s">
        <v>36</v>
      </c>
    </row>
    <row r="8" spans="19:34" ht="14.25">
      <c r="S8" s="12" t="s">
        <v>30</v>
      </c>
      <c r="Y8" s="65"/>
      <c r="AA8" s="14" t="s">
        <v>35</v>
      </c>
      <c r="AB8" s="34">
        <f>ROUNDUP(400*$B$2,0)</f>
        <v>444</v>
      </c>
      <c r="AG8" s="32">
        <v>3051</v>
      </c>
      <c r="AH8" s="32">
        <v>3255</v>
      </c>
    </row>
    <row r="9" spans="19:39" ht="14.25">
      <c r="S9" s="14" t="s">
        <v>32</v>
      </c>
      <c r="T9" s="60">
        <f>ROUNDUP(108*$B$2,0)</f>
        <v>120</v>
      </c>
      <c r="U9" s="60"/>
      <c r="Y9" s="65"/>
      <c r="AA9" s="14" t="s">
        <v>39</v>
      </c>
      <c r="AB9" s="34">
        <f>Y7-V35-V35</f>
        <v>793</v>
      </c>
      <c r="AF9" s="14" t="s">
        <v>37</v>
      </c>
      <c r="AG9" s="43" t="s">
        <v>18</v>
      </c>
      <c r="AH9" s="43" t="s">
        <v>18</v>
      </c>
      <c r="AM9" s="35"/>
    </row>
    <row r="10" spans="19:39" ht="14.25">
      <c r="S10" s="14" t="s">
        <v>33</v>
      </c>
      <c r="T10" s="60">
        <f>ROUNDUP(109*$B$2,0)</f>
        <v>121</v>
      </c>
      <c r="U10" s="60"/>
      <c r="Y10" s="65"/>
      <c r="AF10" s="14" t="s">
        <v>38</v>
      </c>
      <c r="AG10" s="43" t="s">
        <v>18</v>
      </c>
      <c r="AH10" s="43" t="s">
        <v>18</v>
      </c>
      <c r="AM10" s="35"/>
    </row>
    <row r="11" spans="25:38" ht="14.25">
      <c r="Y11" s="6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9:38" ht="14.25">
      <c r="S12" s="12" t="s">
        <v>31</v>
      </c>
      <c r="Y12" s="6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9:38" ht="14.25">
      <c r="S13" s="14" t="s">
        <v>32</v>
      </c>
      <c r="T13" s="60">
        <f>ROUNDUP(109*$B$2,0)</f>
        <v>121</v>
      </c>
      <c r="U13" s="60"/>
      <c r="Y13" s="6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9:38" ht="14.25">
      <c r="S14" s="14" t="s">
        <v>33</v>
      </c>
      <c r="T14" s="60">
        <f>ROUNDUP(110*$B$2,0)</f>
        <v>123</v>
      </c>
      <c r="U14" s="60"/>
      <c r="Y14" s="6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</row>
    <row r="15" spans="25:38" ht="14.25">
      <c r="Y15" s="6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</row>
    <row r="16" spans="19:38" ht="14.25">
      <c r="S16" s="12" t="s">
        <v>34</v>
      </c>
      <c r="Y16" s="6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9:38" ht="14.25">
      <c r="S17" s="14" t="s">
        <v>32</v>
      </c>
      <c r="T17" s="60">
        <f>ROUNDUP(209*$B$2,0)</f>
        <v>232</v>
      </c>
      <c r="U17" s="60"/>
      <c r="Y17" s="28">
        <f>ROUNDUP(559*$B$2,0)</f>
        <v>621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</row>
    <row r="18" spans="19:38" ht="14.25">
      <c r="S18" s="14" t="s">
        <v>33</v>
      </c>
      <c r="T18" s="60">
        <f>ROUNDUP(49*$B$2,0)</f>
        <v>55</v>
      </c>
      <c r="U18" s="60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26:38" ht="14.25"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</row>
    <row r="20" spans="26:38" ht="14.25"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</row>
    <row r="21" spans="26:38" ht="14.25"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26:42" ht="14.25"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N22" s="59" t="s">
        <v>59</v>
      </c>
      <c r="AO22" s="59"/>
      <c r="AP22" s="59"/>
    </row>
    <row r="23" spans="26:42" ht="14.25">
      <c r="Z23" s="63">
        <f>ROUNDUP(710*$B$2,0)</f>
        <v>789</v>
      </c>
      <c r="AN23" s="51" t="s">
        <v>42</v>
      </c>
      <c r="AO23" s="51" t="s">
        <v>43</v>
      </c>
      <c r="AP23" s="51" t="s">
        <v>18</v>
      </c>
    </row>
    <row r="24" spans="26:42" ht="15">
      <c r="Z24" s="63"/>
      <c r="AA24" s="28" t="s">
        <v>35</v>
      </c>
      <c r="AB24" s="34">
        <f>ROUNDUP(410*$B$2,0)</f>
        <v>456</v>
      </c>
      <c r="AG24" s="28" t="s">
        <v>36</v>
      </c>
      <c r="AH24" s="28" t="s">
        <v>36</v>
      </c>
      <c r="AN24" s="56"/>
      <c r="AO24" s="56"/>
      <c r="AP24" s="55">
        <v>62.8</v>
      </c>
    </row>
    <row r="25" spans="26:42" ht="15">
      <c r="Z25" s="63"/>
      <c r="AA25" s="28" t="s">
        <v>39</v>
      </c>
      <c r="AB25" s="34">
        <f>Z23-V35-V35</f>
        <v>749</v>
      </c>
      <c r="AG25" s="32">
        <v>3051</v>
      </c>
      <c r="AH25" s="32">
        <v>3255</v>
      </c>
      <c r="AM25" s="35"/>
      <c r="AN25" s="56"/>
      <c r="AO25" s="56"/>
      <c r="AP25" s="55">
        <v>628</v>
      </c>
    </row>
    <row r="26" spans="26:42" ht="15">
      <c r="Z26" s="63"/>
      <c r="AF26" s="14" t="s">
        <v>37</v>
      </c>
      <c r="AG26" s="43" t="s">
        <v>18</v>
      </c>
      <c r="AH26" s="43" t="s">
        <v>18</v>
      </c>
      <c r="AM26" s="35"/>
      <c r="AN26" s="56"/>
      <c r="AO26" s="56"/>
      <c r="AP26" s="55">
        <v>6280</v>
      </c>
    </row>
    <row r="27" spans="26:42" ht="15">
      <c r="Z27" s="63"/>
      <c r="AF27" s="14" t="s">
        <v>38</v>
      </c>
      <c r="AG27" s="43" t="s">
        <v>18</v>
      </c>
      <c r="AH27" s="43" t="s">
        <v>18</v>
      </c>
      <c r="AM27" s="35"/>
      <c r="AN27" s="56"/>
      <c r="AO27" s="56"/>
      <c r="AP27" s="55">
        <v>62800</v>
      </c>
    </row>
    <row r="28" spans="26:42" ht="15">
      <c r="Z28" s="63"/>
      <c r="AI28" s="35"/>
      <c r="AJ28" s="35"/>
      <c r="AK28" s="35"/>
      <c r="AL28" s="35"/>
      <c r="AN28" s="56"/>
      <c r="AO28" s="56"/>
      <c r="AP28" s="55">
        <v>628000</v>
      </c>
    </row>
    <row r="29" spans="26:42" ht="15">
      <c r="Z29" s="63"/>
      <c r="AF29" s="12" t="s">
        <v>40</v>
      </c>
      <c r="AI29" s="35"/>
      <c r="AJ29" s="35"/>
      <c r="AK29" s="35"/>
      <c r="AL29" s="35"/>
      <c r="AN29" s="57"/>
      <c r="AO29" s="57"/>
      <c r="AP29" s="55" t="s">
        <v>18</v>
      </c>
    </row>
    <row r="30" spans="26:38" ht="14.25">
      <c r="Z30" s="63"/>
      <c r="AF30" s="14" t="s">
        <v>37</v>
      </c>
      <c r="AG30" s="43" t="s">
        <v>18</v>
      </c>
      <c r="AI30" s="35"/>
      <c r="AJ30" s="35"/>
      <c r="AK30" s="35"/>
      <c r="AL30" s="35"/>
    </row>
    <row r="31" spans="32:38" ht="14.25">
      <c r="AF31" s="14" t="s">
        <v>38</v>
      </c>
      <c r="AG31" s="43" t="s">
        <v>18</v>
      </c>
      <c r="AI31" s="35"/>
      <c r="AJ31" s="35"/>
      <c r="AK31" s="35"/>
      <c r="AL31" s="35"/>
    </row>
    <row r="32" spans="24:38" ht="14.25">
      <c r="X32" s="64">
        <f>ROUNDUP(959*$B$2,0)</f>
        <v>1065</v>
      </c>
      <c r="Y32" s="64"/>
      <c r="AG32" s="33"/>
      <c r="AH32" s="35"/>
      <c r="AI32" s="35"/>
      <c r="AJ32" s="35"/>
      <c r="AK32" s="35"/>
      <c r="AL32" s="35"/>
    </row>
    <row r="33" spans="34:38" ht="14.25">
      <c r="AH33" s="35"/>
      <c r="AI33" s="35"/>
      <c r="AJ33" s="35"/>
      <c r="AK33" s="35"/>
      <c r="AL33" s="35"/>
    </row>
    <row r="34" spans="35:38" ht="14.25">
      <c r="AI34" s="35"/>
      <c r="AJ34" s="35"/>
      <c r="AK34" s="35"/>
      <c r="AL34" s="35"/>
    </row>
    <row r="35" spans="22:38" ht="14.25">
      <c r="V35" s="61">
        <f>ROUNDUP(18*$B$2,0)</f>
        <v>20</v>
      </c>
      <c r="W35" s="62"/>
      <c r="X35" s="61">
        <f>ROUNDUP(25*$B$2,0)</f>
        <v>28</v>
      </c>
      <c r="Y35" s="62"/>
      <c r="Z35" s="31">
        <f>ROUNDUP(16*$B$2,0)</f>
        <v>18</v>
      </c>
      <c r="AI35" s="35"/>
      <c r="AJ35" s="35"/>
      <c r="AK35" s="35"/>
      <c r="AL35" s="35"/>
    </row>
    <row r="36" spans="22:38" ht="14.25">
      <c r="V36" s="21"/>
      <c r="W36" s="29"/>
      <c r="X36" s="19"/>
      <c r="Y36" s="20"/>
      <c r="Z36" s="30"/>
      <c r="AI36" s="35"/>
      <c r="AK36" s="35"/>
      <c r="AL36" s="35"/>
    </row>
    <row r="37" spans="35:38" ht="18">
      <c r="AI37" s="36" t="s">
        <v>41</v>
      </c>
      <c r="AJ37" s="50" t="s">
        <v>55</v>
      </c>
      <c r="AL37" s="35"/>
    </row>
    <row r="38" spans="35:41" ht="14.25">
      <c r="AI38" s="37" t="s">
        <v>44</v>
      </c>
      <c r="AJ38" s="37"/>
      <c r="AK38" s="37"/>
      <c r="AL38" s="35"/>
      <c r="AN38" s="37"/>
      <c r="AO38" s="37"/>
    </row>
    <row r="39" spans="35:41" ht="14.25">
      <c r="AI39" s="37"/>
      <c r="AJ39" s="38" t="s">
        <v>45</v>
      </c>
      <c r="AK39" s="43" t="s">
        <v>18</v>
      </c>
      <c r="AL39" s="35"/>
      <c r="AN39" s="47"/>
      <c r="AO39" s="47"/>
    </row>
    <row r="40" spans="35:41" ht="14.25">
      <c r="AI40" s="37"/>
      <c r="AJ40" s="37"/>
      <c r="AK40" s="37"/>
      <c r="AL40" s="35"/>
      <c r="AN40" s="47"/>
      <c r="AO40" s="47"/>
    </row>
    <row r="41" spans="35:41" ht="14.25">
      <c r="AI41" s="37" t="s">
        <v>46</v>
      </c>
      <c r="AJ41" s="37"/>
      <c r="AK41" s="37"/>
      <c r="AL41" s="35"/>
      <c r="AN41" s="47"/>
      <c r="AO41" s="47"/>
    </row>
    <row r="42" spans="35:41" ht="14.25">
      <c r="AI42" s="37"/>
      <c r="AJ42" s="38" t="s">
        <v>45</v>
      </c>
      <c r="AK42" s="43" t="s">
        <v>18</v>
      </c>
      <c r="AL42" s="35"/>
      <c r="AN42" s="47"/>
      <c r="AO42" s="47"/>
    </row>
    <row r="43" spans="35:41" ht="14.25">
      <c r="AI43" s="37"/>
      <c r="AJ43" s="37"/>
      <c r="AK43" s="37"/>
      <c r="AL43" s="35"/>
      <c r="AN43" s="47"/>
      <c r="AO43" s="47"/>
    </row>
    <row r="44" spans="35:41" ht="14.25">
      <c r="AI44" s="37" t="s">
        <v>47</v>
      </c>
      <c r="AJ44" s="37"/>
      <c r="AK44" s="37"/>
      <c r="AL44" s="35"/>
      <c r="AN44" s="47"/>
      <c r="AO44" s="47"/>
    </row>
    <row r="45" spans="35:41" ht="14.25">
      <c r="AI45" s="37"/>
      <c r="AJ45" s="38" t="s">
        <v>45</v>
      </c>
      <c r="AK45" s="43" t="s">
        <v>18</v>
      </c>
      <c r="AL45" s="35"/>
      <c r="AN45" s="47"/>
      <c r="AO45" s="47"/>
    </row>
    <row r="46" spans="35:41" ht="14.25">
      <c r="AI46" s="37"/>
      <c r="AJ46" s="37"/>
      <c r="AK46" s="37"/>
      <c r="AL46" s="35"/>
      <c r="AN46" s="47"/>
      <c r="AO46" s="47"/>
    </row>
    <row r="47" spans="35:42" ht="14.25">
      <c r="AI47" s="1" t="s">
        <v>56</v>
      </c>
      <c r="AJ47" s="1"/>
      <c r="AK47" s="1"/>
      <c r="AL47" s="35"/>
      <c r="AN47" s="35"/>
      <c r="AO47" s="35"/>
      <c r="AP47" s="35"/>
    </row>
    <row r="48" spans="35:42" ht="14.25">
      <c r="AI48" s="1"/>
      <c r="AJ48" s="52" t="s">
        <v>45</v>
      </c>
      <c r="AK48" s="43" t="s">
        <v>18</v>
      </c>
      <c r="AL48" s="35"/>
      <c r="AO48" s="35"/>
      <c r="AP48" s="35"/>
    </row>
    <row r="49" spans="35:42" ht="14.25">
      <c r="AI49" s="1"/>
      <c r="AJ49" s="1"/>
      <c r="AK49" s="1"/>
      <c r="AL49" s="35"/>
      <c r="AN49" s="1"/>
      <c r="AO49" s="1"/>
      <c r="AP49" s="1"/>
    </row>
    <row r="50" spans="35:42" ht="14.25">
      <c r="AI50" s="1" t="s">
        <v>57</v>
      </c>
      <c r="AJ50" s="1"/>
      <c r="AK50" s="1"/>
      <c r="AL50" s="35"/>
      <c r="AN50" s="35"/>
      <c r="AO50" s="35"/>
      <c r="AP50" s="1"/>
    </row>
    <row r="51" spans="35:42" ht="14.25">
      <c r="AI51" s="1"/>
      <c r="AJ51" s="52" t="s">
        <v>45</v>
      </c>
      <c r="AK51" s="43" t="s">
        <v>18</v>
      </c>
      <c r="AL51" s="1" t="s">
        <v>61</v>
      </c>
      <c r="AO51" s="35"/>
      <c r="AP51" s="1"/>
    </row>
    <row r="52" spans="35:42" ht="14.25">
      <c r="AI52" s="1"/>
      <c r="AJ52" s="1"/>
      <c r="AK52" s="1"/>
      <c r="AL52" s="35"/>
      <c r="AO52" s="1"/>
      <c r="AP52" s="1"/>
    </row>
    <row r="53" spans="35:42" ht="14.25">
      <c r="AI53" s="1" t="s">
        <v>63</v>
      </c>
      <c r="AJ53" s="1"/>
      <c r="AK53" s="1"/>
      <c r="AL53" s="35"/>
      <c r="AN53" s="35"/>
      <c r="AO53" s="35"/>
      <c r="AP53" s="1"/>
    </row>
    <row r="54" spans="35:42" ht="14.25">
      <c r="AI54" s="1"/>
      <c r="AJ54" s="52" t="s">
        <v>45</v>
      </c>
      <c r="AK54" s="43" t="s">
        <v>18</v>
      </c>
      <c r="AL54" s="1" t="s">
        <v>62</v>
      </c>
      <c r="AO54" s="35"/>
      <c r="AP54" s="1"/>
    </row>
    <row r="55" spans="35:42" ht="14.25">
      <c r="AI55" s="1"/>
      <c r="AJ55" s="1"/>
      <c r="AK55" s="1"/>
      <c r="AL55" s="35"/>
      <c r="AO55" s="1"/>
      <c r="AP55" s="1"/>
    </row>
    <row r="56" ht="14.25">
      <c r="AL56" s="35"/>
    </row>
    <row r="57" ht="14.25">
      <c r="AL57" s="35"/>
    </row>
    <row r="58" ht="14.25">
      <c r="AL58" s="35"/>
    </row>
    <row r="59" ht="14.25"/>
    <row r="60" ht="14.25"/>
  </sheetData>
  <sheetProtection password="CC29" sheet="1" objects="1" selectLockedCells="1"/>
  <mergeCells count="20">
    <mergeCell ref="Y7:Y16"/>
    <mergeCell ref="AC1:AD1"/>
    <mergeCell ref="B5:D5"/>
    <mergeCell ref="B1:G1"/>
    <mergeCell ref="C2:S2"/>
    <mergeCell ref="H1:Z1"/>
    <mergeCell ref="T14:U14"/>
    <mergeCell ref="T2:Y2"/>
    <mergeCell ref="AC2:AD2"/>
    <mergeCell ref="Z2:AA2"/>
    <mergeCell ref="AN22:AP22"/>
    <mergeCell ref="T9:U9"/>
    <mergeCell ref="T17:U17"/>
    <mergeCell ref="T18:U18"/>
    <mergeCell ref="V35:W35"/>
    <mergeCell ref="X35:Y35"/>
    <mergeCell ref="Z23:Z30"/>
    <mergeCell ref="X32:Y32"/>
    <mergeCell ref="T10:U10"/>
    <mergeCell ref="T13:U13"/>
  </mergeCells>
  <dataValidations count="4">
    <dataValidation type="list" allowBlank="1" showInputMessage="1" showErrorMessage="1" sqref="AK48">
      <formula1>$AP$24:$AP$29</formula1>
    </dataValidation>
    <dataValidation type="list" allowBlank="1" showInputMessage="1" showErrorMessage="1" sqref="C2">
      <formula1>$D$3:$K$3</formula1>
    </dataValidation>
    <dataValidation type="list" allowBlank="1" showInputMessage="1" showErrorMessage="1" sqref="H1:AB1">
      <formula1>$B$4:$G$4</formula1>
    </dataValidation>
    <dataValidation type="list" allowBlank="1" showInputMessage="1" showErrorMessage="1" sqref="AK45 AK39 AK42">
      <formula1>$AN$23:$AP$23</formula1>
    </dataValidation>
  </dataValidations>
  <printOptions horizontalCentered="1"/>
  <pageMargins left="0.1968503937007874" right="0.2362204724409449" top="0.2755905511811024" bottom="0.2755905511811024" header="0.31496062992125984" footer="0.31496062992125984"/>
  <pageSetup fitToHeight="1" fitToWidth="1"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6"/>
  <sheetViews>
    <sheetView showGridLines="0" zoomScale="60" zoomScaleNormal="60" zoomScalePageLayoutView="0" workbookViewId="0" topLeftCell="A1">
      <selection activeCell="AG9" sqref="AG9"/>
    </sheetView>
  </sheetViews>
  <sheetFormatPr defaultColWidth="11.421875" defaultRowHeight="15"/>
  <cols>
    <col min="1" max="1" width="5.7109375" style="12" bestFit="1" customWidth="1"/>
    <col min="2" max="2" width="11.421875" style="12" customWidth="1"/>
    <col min="3" max="3" width="5.28125" style="12" customWidth="1"/>
    <col min="4" max="5" width="3.00390625" style="12" customWidth="1"/>
    <col min="6" max="6" width="3.140625" style="12" customWidth="1"/>
    <col min="7" max="7" width="1.1484375" style="12" customWidth="1"/>
    <col min="8" max="8" width="4.7109375" style="12" bestFit="1" customWidth="1"/>
    <col min="9" max="9" width="12.00390625" style="12" customWidth="1"/>
    <col min="10" max="10" width="7.57421875" style="12" customWidth="1"/>
    <col min="11" max="11" width="16.57421875" style="12" customWidth="1"/>
    <col min="12" max="12" width="11.421875" style="12" customWidth="1"/>
    <col min="13" max="13" width="3.140625" style="12" customWidth="1"/>
    <col min="14" max="14" width="1.1484375" style="12" customWidth="1"/>
    <col min="15" max="15" width="9.421875" style="12" customWidth="1"/>
    <col min="16" max="16" width="2.00390625" style="12" customWidth="1"/>
    <col min="17" max="17" width="7.57421875" style="12" customWidth="1"/>
    <col min="18" max="18" width="5.57421875" style="12" customWidth="1"/>
    <col min="19" max="19" width="11.421875" style="12" customWidth="1"/>
    <col min="20" max="20" width="1.1484375" style="12" customWidth="1"/>
    <col min="21" max="21" width="6.00390625" style="12" customWidth="1"/>
    <col min="22" max="22" width="9.28125" style="12" customWidth="1"/>
    <col min="23" max="23" width="4.57421875" style="12" customWidth="1"/>
    <col min="24" max="24" width="7.57421875" style="12" customWidth="1"/>
    <col min="25" max="25" width="20.421875" style="12" customWidth="1"/>
    <col min="26" max="26" width="14.00390625" style="12" customWidth="1"/>
    <col min="27" max="27" width="9.28125" style="12" customWidth="1"/>
    <col min="28" max="28" width="7.140625" style="12" customWidth="1"/>
    <col min="29" max="29" width="7.00390625" style="12" customWidth="1"/>
    <col min="30" max="30" width="2.28125" style="12" customWidth="1"/>
    <col min="31" max="32" width="3.00390625" style="12" customWidth="1"/>
    <col min="33" max="41" width="11.421875" style="12" customWidth="1"/>
    <col min="42" max="42" width="11.57421875" style="12" bestFit="1" customWidth="1"/>
    <col min="43" max="16384" width="11.421875" style="12" customWidth="1"/>
  </cols>
  <sheetData>
    <row r="1" spans="2:30" s="1" customFormat="1" ht="21" customHeight="1">
      <c r="B1" s="68" t="s">
        <v>26</v>
      </c>
      <c r="C1" s="68"/>
      <c r="D1" s="68"/>
      <c r="E1" s="68"/>
      <c r="F1" s="68"/>
      <c r="G1" s="68"/>
      <c r="H1" s="72" t="s">
        <v>51</v>
      </c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16"/>
      <c r="AB1" s="22"/>
      <c r="AC1" s="66"/>
      <c r="AD1" s="66"/>
    </row>
    <row r="2" spans="2:39" s="1" customFormat="1" ht="44.25">
      <c r="B2" s="24">
        <f>'Contrôle P2-5'!B2</f>
        <v>1.11</v>
      </c>
      <c r="C2" s="69" t="s">
        <v>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  <c r="T2" s="73" t="s">
        <v>52</v>
      </c>
      <c r="U2" s="73"/>
      <c r="V2" s="73"/>
      <c r="W2" s="73"/>
      <c r="X2" s="73"/>
      <c r="Y2" s="73"/>
      <c r="Z2" s="78" t="s">
        <v>53</v>
      </c>
      <c r="AA2" s="79"/>
      <c r="AB2" s="40">
        <f>ROUNDUP(((AK9+AL9+AK10+AL10+AK26+AL26+AL27+AK27+AI30+AI31+AM56)*20/64)*2,0)/2</f>
        <v>0</v>
      </c>
      <c r="AC2" s="74" t="s">
        <v>17</v>
      </c>
      <c r="AD2" s="75"/>
      <c r="AE2" s="42"/>
      <c r="AG2" s="49" t="s">
        <v>54</v>
      </c>
      <c r="AI2" s="47"/>
      <c r="AJ2" s="47"/>
      <c r="AK2" s="47"/>
      <c r="AL2" s="47"/>
      <c r="AM2" s="47"/>
    </row>
    <row r="3" spans="2:28" s="1" customFormat="1" ht="18.75" customHeight="1">
      <c r="B3" s="2"/>
      <c r="C3" s="3"/>
      <c r="D3" s="4" t="s">
        <v>1</v>
      </c>
      <c r="E3" s="5" t="s">
        <v>0</v>
      </c>
      <c r="F3" s="5" t="s">
        <v>2</v>
      </c>
      <c r="G3" s="5"/>
      <c r="H3" s="5"/>
      <c r="I3" s="5"/>
      <c r="J3" s="6" t="s">
        <v>10</v>
      </c>
      <c r="K3" s="5" t="s">
        <v>11</v>
      </c>
      <c r="L3" s="5" t="s">
        <v>12</v>
      </c>
      <c r="M3" s="6" t="s">
        <v>13</v>
      </c>
      <c r="N3" s="5" t="s">
        <v>14</v>
      </c>
      <c r="O3" s="5" t="s">
        <v>15</v>
      </c>
      <c r="P3" s="5" t="s">
        <v>16</v>
      </c>
      <c r="Q3" s="5"/>
      <c r="R3" s="5"/>
      <c r="S3" s="5" t="s">
        <v>3</v>
      </c>
      <c r="T3" s="5" t="s">
        <v>4</v>
      </c>
      <c r="U3" s="5"/>
      <c r="V3" s="5"/>
      <c r="Z3" s="58" t="s">
        <v>27</v>
      </c>
      <c r="AB3" s="41" t="s">
        <v>60</v>
      </c>
    </row>
    <row r="4" spans="2:32" s="1" customFormat="1" ht="12.75" customHeight="1">
      <c r="B4" s="6" t="s">
        <v>48</v>
      </c>
      <c r="C4" s="6" t="s">
        <v>49</v>
      </c>
      <c r="D4" s="6" t="s">
        <v>50</v>
      </c>
      <c r="E4" s="39" t="s">
        <v>51</v>
      </c>
      <c r="F4" s="7"/>
      <c r="G4" s="8"/>
      <c r="H4" s="8"/>
      <c r="I4" s="8"/>
      <c r="J4" s="8"/>
      <c r="AC4" s="5" t="s">
        <v>9</v>
      </c>
      <c r="AD4" s="5" t="s">
        <v>8</v>
      </c>
      <c r="AE4" s="5" t="s">
        <v>7</v>
      </c>
      <c r="AF4" s="9" t="s">
        <v>6</v>
      </c>
    </row>
    <row r="5" spans="2:37" s="1" customFormat="1" ht="23.25" customHeight="1">
      <c r="B5" s="67" t="s">
        <v>5</v>
      </c>
      <c r="C5" s="67"/>
      <c r="D5" s="67"/>
      <c r="E5" s="10"/>
      <c r="F5" s="10" t="s">
        <v>28</v>
      </c>
      <c r="G5" s="10"/>
      <c r="I5" s="11"/>
      <c r="J5" s="8"/>
      <c r="R5" s="13"/>
      <c r="T5" s="17"/>
      <c r="V5" s="17"/>
      <c r="W5" s="17"/>
      <c r="X5" s="13"/>
      <c r="Y5" s="13"/>
      <c r="Z5" s="18"/>
      <c r="AA5" s="18"/>
      <c r="AB5" s="23"/>
      <c r="AC5" s="13"/>
      <c r="AD5" s="25" t="s">
        <v>25</v>
      </c>
      <c r="AE5" s="13"/>
      <c r="AF5" s="13" t="s">
        <v>19</v>
      </c>
      <c r="AG5" s="13" t="s">
        <v>20</v>
      </c>
      <c r="AH5" s="13" t="s">
        <v>21</v>
      </c>
      <c r="AI5" s="13" t="s">
        <v>22</v>
      </c>
      <c r="AJ5" s="13" t="s">
        <v>23</v>
      </c>
      <c r="AK5" s="13" t="s">
        <v>18</v>
      </c>
    </row>
    <row r="6" spans="2:37" s="1" customFormat="1" ht="23.25" customHeight="1">
      <c r="B6" s="15"/>
      <c r="C6" s="15"/>
      <c r="D6" s="15"/>
      <c r="E6" s="10"/>
      <c r="F6" s="50" t="s">
        <v>55</v>
      </c>
      <c r="G6" s="10"/>
      <c r="I6" s="11"/>
      <c r="J6" s="27"/>
      <c r="R6" s="13"/>
      <c r="T6" s="17"/>
      <c r="V6" s="17"/>
      <c r="W6" s="17"/>
      <c r="X6" s="13"/>
      <c r="Y6" s="13"/>
      <c r="Z6" s="18"/>
      <c r="AA6" s="18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9:34" ht="14.25">
      <c r="S7" s="26" t="s">
        <v>29</v>
      </c>
      <c r="Y7" s="65">
        <f>ROUNDUP(750*$B$2,0)</f>
        <v>833</v>
      </c>
      <c r="AG7" s="28" t="s">
        <v>36</v>
      </c>
      <c r="AH7" s="28" t="s">
        <v>36</v>
      </c>
    </row>
    <row r="8" spans="19:36" ht="14.25">
      <c r="S8" s="12" t="s">
        <v>30</v>
      </c>
      <c r="Y8" s="65"/>
      <c r="AA8" s="14" t="s">
        <v>35</v>
      </c>
      <c r="AB8" s="34">
        <f>ROUNDUP(400*$B$2,0)</f>
        <v>444</v>
      </c>
      <c r="AG8" s="32">
        <v>3051</v>
      </c>
      <c r="AH8" s="32">
        <v>3255</v>
      </c>
      <c r="AI8" s="28" t="s">
        <v>24</v>
      </c>
      <c r="AJ8" s="28" t="s">
        <v>24</v>
      </c>
    </row>
    <row r="9" spans="19:39" ht="14.25">
      <c r="S9" s="14" t="s">
        <v>32</v>
      </c>
      <c r="T9" s="60">
        <f>ROUNDUP(108*$B$2,0)</f>
        <v>120</v>
      </c>
      <c r="U9" s="60"/>
      <c r="Y9" s="65"/>
      <c r="AA9" s="14" t="s">
        <v>39</v>
      </c>
      <c r="AB9" s="34">
        <f>Y7-V35-V35</f>
        <v>793</v>
      </c>
      <c r="AF9" s="14" t="s">
        <v>37</v>
      </c>
      <c r="AG9" s="43" t="str">
        <f>'Contrôle P2-5'!AG9</f>
        <v>???</v>
      </c>
      <c r="AH9" s="43" t="str">
        <f>'Contrôle P2-5'!AH9</f>
        <v>???</v>
      </c>
      <c r="AI9" s="44">
        <f>AB8-T9</f>
        <v>324</v>
      </c>
      <c r="AJ9" s="44">
        <f>AB8-T13</f>
        <v>323</v>
      </c>
      <c r="AK9" s="35">
        <f>IF(AI9=AG9,4,0)</f>
        <v>0</v>
      </c>
      <c r="AL9" s="35">
        <f>IF(AJ9=AH9,4,0)</f>
        <v>0</v>
      </c>
      <c r="AM9" s="35"/>
    </row>
    <row r="10" spans="19:39" ht="14.25">
      <c r="S10" s="14" t="s">
        <v>33</v>
      </c>
      <c r="T10" s="60">
        <f>ROUNDUP(109*$B$2,0)</f>
        <v>121</v>
      </c>
      <c r="U10" s="60"/>
      <c r="Y10" s="65"/>
      <c r="AF10" s="14" t="s">
        <v>38</v>
      </c>
      <c r="AG10" s="43" t="str">
        <f>'Contrôle P2-5'!AG10</f>
        <v>???</v>
      </c>
      <c r="AH10" s="43" t="str">
        <f>'Contrôle P2-5'!AH10</f>
        <v>???</v>
      </c>
      <c r="AI10" s="44">
        <f>AB9-AB8-T10</f>
        <v>228</v>
      </c>
      <c r="AJ10" s="44">
        <f>AB9-AB8-T14</f>
        <v>226</v>
      </c>
      <c r="AK10" s="35">
        <f>IF(AI10=AG10,4,0)</f>
        <v>0</v>
      </c>
      <c r="AL10" s="35">
        <f>IF(AJ10=AH10,4,0)</f>
        <v>0</v>
      </c>
      <c r="AM10" s="35"/>
    </row>
    <row r="11" spans="25:38" ht="14.25">
      <c r="Y11" s="6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9:38" ht="14.25">
      <c r="S12" s="12" t="s">
        <v>31</v>
      </c>
      <c r="Y12" s="6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9:38" ht="14.25">
      <c r="S13" s="14" t="s">
        <v>32</v>
      </c>
      <c r="T13" s="60">
        <f>ROUNDUP(109*$B$2,0)</f>
        <v>121</v>
      </c>
      <c r="U13" s="60"/>
      <c r="Y13" s="6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9:38" ht="14.25">
      <c r="S14" s="14" t="s">
        <v>33</v>
      </c>
      <c r="T14" s="60">
        <f>ROUNDUP(110*$B$2,0)</f>
        <v>123</v>
      </c>
      <c r="U14" s="60"/>
      <c r="Y14" s="6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</row>
    <row r="15" spans="25:38" ht="14.25">
      <c r="Y15" s="6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</row>
    <row r="16" spans="19:38" ht="14.25">
      <c r="S16" s="12" t="s">
        <v>34</v>
      </c>
      <c r="Y16" s="6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9:38" ht="14.25">
      <c r="S17" s="14" t="s">
        <v>32</v>
      </c>
      <c r="T17" s="60">
        <f>ROUNDUP(209*$B$2,0)</f>
        <v>232</v>
      </c>
      <c r="U17" s="60"/>
      <c r="Y17" s="28">
        <f>ROUNDUP(559*$B$2,0)</f>
        <v>621</v>
      </c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</row>
    <row r="18" spans="19:38" ht="14.25">
      <c r="S18" s="14" t="s">
        <v>33</v>
      </c>
      <c r="T18" s="60">
        <f>ROUNDUP(49*$B$2,0)</f>
        <v>55</v>
      </c>
      <c r="U18" s="60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26:38" ht="14.25"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</row>
    <row r="20" spans="26:38" ht="14.25"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</row>
    <row r="21" spans="26:38" ht="14.25"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26:42" ht="14.25"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N22" s="59" t="s">
        <v>59</v>
      </c>
      <c r="AO22" s="59"/>
      <c r="AP22" s="59"/>
    </row>
    <row r="23" spans="26:42" ht="14.25">
      <c r="Z23" s="63">
        <f>ROUNDUP(710*$B$2,0)</f>
        <v>789</v>
      </c>
      <c r="AN23" s="51" t="s">
        <v>42</v>
      </c>
      <c r="AO23" s="51" t="s">
        <v>43</v>
      </c>
      <c r="AP23" s="51" t="s">
        <v>18</v>
      </c>
    </row>
    <row r="24" spans="26:42" ht="15">
      <c r="Z24" s="63"/>
      <c r="AA24" s="28" t="s">
        <v>35</v>
      </c>
      <c r="AB24" s="34">
        <f>ROUNDUP(410*$B$2,0)</f>
        <v>456</v>
      </c>
      <c r="AG24" s="28" t="s">
        <v>36</v>
      </c>
      <c r="AH24" s="28" t="s">
        <v>36</v>
      </c>
      <c r="AN24" s="56"/>
      <c r="AO24" s="56"/>
      <c r="AP24" s="55">
        <v>62.8</v>
      </c>
    </row>
    <row r="25" spans="26:42" ht="15">
      <c r="Z25" s="63"/>
      <c r="AA25" s="28" t="s">
        <v>39</v>
      </c>
      <c r="AB25" s="34">
        <f>Z23-V35-V35</f>
        <v>749</v>
      </c>
      <c r="AG25" s="32">
        <v>3051</v>
      </c>
      <c r="AH25" s="32">
        <v>3255</v>
      </c>
      <c r="AI25" s="28" t="s">
        <v>24</v>
      </c>
      <c r="AJ25" s="28" t="s">
        <v>24</v>
      </c>
      <c r="AM25" s="35"/>
      <c r="AN25" s="56"/>
      <c r="AO25" s="56"/>
      <c r="AP25" s="55">
        <v>628</v>
      </c>
    </row>
    <row r="26" spans="26:42" ht="15">
      <c r="Z26" s="63"/>
      <c r="AF26" s="14" t="s">
        <v>37</v>
      </c>
      <c r="AG26" s="43" t="str">
        <f>'Contrôle P2-5'!AG26</f>
        <v>???</v>
      </c>
      <c r="AH26" s="43" t="str">
        <f>'Contrôle P2-5'!AH26</f>
        <v>???</v>
      </c>
      <c r="AI26" s="44">
        <f>AB24-T9</f>
        <v>336</v>
      </c>
      <c r="AJ26" s="44">
        <f>AB24-T13</f>
        <v>335</v>
      </c>
      <c r="AK26" s="35">
        <f>IF(AI26=AG26,4,0)</f>
        <v>0</v>
      </c>
      <c r="AL26" s="35">
        <f>IF(AJ26=AH26,4,0)</f>
        <v>0</v>
      </c>
      <c r="AM26" s="35"/>
      <c r="AN26" s="56"/>
      <c r="AO26" s="56"/>
      <c r="AP26" s="55">
        <v>6280</v>
      </c>
    </row>
    <row r="27" spans="26:42" ht="15">
      <c r="Z27" s="63"/>
      <c r="AF27" s="14" t="s">
        <v>38</v>
      </c>
      <c r="AG27" s="43" t="str">
        <f>'Contrôle P2-5'!AG27</f>
        <v>???</v>
      </c>
      <c r="AH27" s="43" t="str">
        <f>'Contrôle P2-5'!AH27</f>
        <v>???</v>
      </c>
      <c r="AI27" s="44">
        <f>AB25-AB24-T10</f>
        <v>172</v>
      </c>
      <c r="AJ27" s="44">
        <f>AB25-AB24-T14</f>
        <v>170</v>
      </c>
      <c r="AK27" s="35">
        <f>IF(AI27=AG27,4,0)</f>
        <v>0</v>
      </c>
      <c r="AL27" s="35">
        <f>IF(AJ27=AH27,4,0)</f>
        <v>0</v>
      </c>
      <c r="AM27" s="35"/>
      <c r="AN27" s="56"/>
      <c r="AO27" s="56"/>
      <c r="AP27" s="55">
        <v>62800</v>
      </c>
    </row>
    <row r="28" spans="26:42" ht="15">
      <c r="Z28" s="63"/>
      <c r="AI28" s="35"/>
      <c r="AJ28" s="35"/>
      <c r="AK28" s="35"/>
      <c r="AL28" s="35"/>
      <c r="AN28" s="56"/>
      <c r="AO28" s="56"/>
      <c r="AP28" s="55">
        <v>628000</v>
      </c>
    </row>
    <row r="29" spans="26:42" ht="15">
      <c r="Z29" s="63"/>
      <c r="AF29" s="12" t="s">
        <v>40</v>
      </c>
      <c r="AI29" s="35"/>
      <c r="AJ29" s="35"/>
      <c r="AK29" s="35"/>
      <c r="AL29" s="35"/>
      <c r="AN29" s="57"/>
      <c r="AO29" s="57"/>
      <c r="AP29" s="55" t="s">
        <v>18</v>
      </c>
    </row>
    <row r="30" spans="26:38" ht="14.25">
      <c r="Z30" s="63"/>
      <c r="AF30" s="14" t="s">
        <v>37</v>
      </c>
      <c r="AG30" s="43" t="str">
        <f>'Contrôle P2-5'!AG30</f>
        <v>???</v>
      </c>
      <c r="AH30" s="44">
        <f>AB24-T17</f>
        <v>224</v>
      </c>
      <c r="AI30" s="35">
        <f>IF(AG30=AH30,4,0)</f>
        <v>0</v>
      </c>
      <c r="AJ30" s="35"/>
      <c r="AK30" s="35"/>
      <c r="AL30" s="35"/>
    </row>
    <row r="31" spans="32:38" ht="14.25">
      <c r="AF31" s="14" t="s">
        <v>38</v>
      </c>
      <c r="AG31" s="43" t="str">
        <f>'Contrôle P2-5'!AG31</f>
        <v>???</v>
      </c>
      <c r="AH31" s="44">
        <f>AB25-AB24-T18</f>
        <v>238</v>
      </c>
      <c r="AI31" s="35">
        <f>IF(AG31=AH31,4,0)</f>
        <v>0</v>
      </c>
      <c r="AJ31" s="35"/>
      <c r="AK31" s="35"/>
      <c r="AL31" s="35"/>
    </row>
    <row r="32" spans="24:38" ht="14.25">
      <c r="X32" s="64">
        <f>ROUNDUP(959*$B$2,0)</f>
        <v>1065</v>
      </c>
      <c r="Y32" s="64"/>
      <c r="AG32" s="33"/>
      <c r="AH32" s="35"/>
      <c r="AI32" s="35"/>
      <c r="AJ32" s="35"/>
      <c r="AK32" s="35"/>
      <c r="AL32" s="35"/>
    </row>
    <row r="33" spans="34:38" ht="14.25">
      <c r="AH33" s="35"/>
      <c r="AI33" s="35"/>
      <c r="AJ33" s="35"/>
      <c r="AK33" s="35"/>
      <c r="AL33" s="35"/>
    </row>
    <row r="34" spans="35:38" ht="14.25">
      <c r="AI34" s="35"/>
      <c r="AJ34" s="35"/>
      <c r="AK34" s="35"/>
      <c r="AL34" s="35"/>
    </row>
    <row r="35" spans="22:38" ht="14.25">
      <c r="V35" s="61">
        <f>ROUNDUP(18*$B$2,0)</f>
        <v>20</v>
      </c>
      <c r="W35" s="62"/>
      <c r="X35" s="61">
        <f>ROUNDUP(25*$B$2,0)</f>
        <v>28</v>
      </c>
      <c r="Y35" s="62"/>
      <c r="Z35" s="31">
        <f>ROUNDUP(16*$B$2,0)</f>
        <v>18</v>
      </c>
      <c r="AI35" s="35"/>
      <c r="AJ35" s="35"/>
      <c r="AK35" s="35"/>
      <c r="AL35" s="35"/>
    </row>
    <row r="36" spans="22:38" ht="14.25">
      <c r="V36" s="21"/>
      <c r="W36" s="29"/>
      <c r="X36" s="19"/>
      <c r="Y36" s="20"/>
      <c r="Z36" s="30"/>
      <c r="AI36" s="35"/>
      <c r="AK36" s="35"/>
      <c r="AL36" s="35"/>
    </row>
    <row r="37" spans="35:39" ht="18">
      <c r="AI37" s="36" t="s">
        <v>41</v>
      </c>
      <c r="AJ37" s="50" t="s">
        <v>55</v>
      </c>
      <c r="AM37" s="37"/>
    </row>
    <row r="38" spans="35:41" ht="14.25">
      <c r="AI38" s="37" t="s">
        <v>44</v>
      </c>
      <c r="AJ38" s="37"/>
      <c r="AK38" s="37"/>
      <c r="AL38" s="37"/>
      <c r="AM38" s="37"/>
      <c r="AN38" s="37"/>
      <c r="AO38" s="37"/>
    </row>
    <row r="39" spans="35:41" ht="14.25">
      <c r="AI39" s="37"/>
      <c r="AJ39" s="38" t="s">
        <v>45</v>
      </c>
      <c r="AK39" s="43" t="str">
        <f>'Contrôle P2-5'!AK39</f>
        <v>???</v>
      </c>
      <c r="AL39" s="45" t="s">
        <v>43</v>
      </c>
      <c r="AM39" s="47">
        <f>IF(AK39=AL39,4,0)</f>
        <v>0</v>
      </c>
      <c r="AN39" s="47"/>
      <c r="AO39" s="47"/>
    </row>
    <row r="40" spans="35:41" ht="14.25">
      <c r="AI40" s="37"/>
      <c r="AJ40" s="37"/>
      <c r="AK40" s="37"/>
      <c r="AL40" s="48"/>
      <c r="AM40" s="47"/>
      <c r="AN40" s="47"/>
      <c r="AO40" s="47"/>
    </row>
    <row r="41" spans="35:41" ht="14.25">
      <c r="AI41" s="37" t="s">
        <v>46</v>
      </c>
      <c r="AJ41" s="37"/>
      <c r="AK41" s="37"/>
      <c r="AL41" s="47"/>
      <c r="AM41" s="47"/>
      <c r="AN41" s="47"/>
      <c r="AO41" s="47"/>
    </row>
    <row r="42" spans="35:41" ht="14.25">
      <c r="AI42" s="37"/>
      <c r="AJ42" s="38" t="s">
        <v>45</v>
      </c>
      <c r="AK42" s="43" t="str">
        <f>'Contrôle P2-5'!AK42</f>
        <v>???</v>
      </c>
      <c r="AL42" s="45" t="s">
        <v>43</v>
      </c>
      <c r="AM42" s="47">
        <f>IF(AK42=AL42,4,0)</f>
        <v>0</v>
      </c>
      <c r="AN42" s="47"/>
      <c r="AO42" s="47"/>
    </row>
    <row r="43" spans="35:41" ht="14.25">
      <c r="AI43" s="37"/>
      <c r="AJ43" s="37"/>
      <c r="AK43" s="37"/>
      <c r="AL43" s="48"/>
      <c r="AM43" s="47"/>
      <c r="AN43" s="47"/>
      <c r="AO43" s="47"/>
    </row>
    <row r="44" spans="35:41" ht="14.25">
      <c r="AI44" s="37" t="s">
        <v>47</v>
      </c>
      <c r="AJ44" s="37"/>
      <c r="AK44" s="37"/>
      <c r="AL44" s="47"/>
      <c r="AM44" s="47"/>
      <c r="AN44" s="47"/>
      <c r="AO44" s="47"/>
    </row>
    <row r="45" spans="35:41" ht="14.25">
      <c r="AI45" s="37"/>
      <c r="AJ45" s="38" t="s">
        <v>45</v>
      </c>
      <c r="AK45" s="43" t="str">
        <f>'Contrôle P2-5'!AK45</f>
        <v>???</v>
      </c>
      <c r="AL45" s="45" t="s">
        <v>42</v>
      </c>
      <c r="AM45" s="47">
        <f>IF(AK45=AL45,4,0)</f>
        <v>0</v>
      </c>
      <c r="AN45" s="47"/>
      <c r="AO45" s="47"/>
    </row>
    <row r="46" spans="35:41" ht="14.25">
      <c r="AI46" s="37"/>
      <c r="AJ46" s="37"/>
      <c r="AK46" s="37"/>
      <c r="AL46" s="48"/>
      <c r="AN46" s="47"/>
      <c r="AO46" s="47"/>
    </row>
    <row r="47" spans="35:42" ht="14.25">
      <c r="AI47" s="1" t="s">
        <v>56</v>
      </c>
      <c r="AJ47" s="1"/>
      <c r="AK47" s="1"/>
      <c r="AL47" s="35"/>
      <c r="AM47" s="35"/>
      <c r="AN47" s="35"/>
      <c r="AO47" s="35"/>
      <c r="AP47" s="35"/>
    </row>
    <row r="48" spans="35:42" ht="14.25">
      <c r="AI48" s="1"/>
      <c r="AJ48" s="52" t="s">
        <v>45</v>
      </c>
      <c r="AK48" s="43" t="str">
        <f>'Contrôle P2-5'!AK48</f>
        <v>???</v>
      </c>
      <c r="AL48" s="53">
        <v>62800</v>
      </c>
      <c r="AM48" s="35">
        <f>IF(AK48=AL48,4,0)</f>
        <v>0</v>
      </c>
      <c r="AO48" s="35"/>
      <c r="AP48" s="35"/>
    </row>
    <row r="49" spans="35:42" ht="14.25">
      <c r="AI49" s="1"/>
      <c r="AJ49" s="1"/>
      <c r="AK49" s="1"/>
      <c r="AL49" s="1"/>
      <c r="AM49" s="1"/>
      <c r="AN49" s="1"/>
      <c r="AO49" s="1"/>
      <c r="AP49" s="1"/>
    </row>
    <row r="50" spans="35:42" ht="14.25">
      <c r="AI50" s="1" t="s">
        <v>57</v>
      </c>
      <c r="AJ50" s="1"/>
      <c r="AK50" s="1"/>
      <c r="AL50" s="35"/>
      <c r="AM50" s="35"/>
      <c r="AN50" s="35"/>
      <c r="AO50" s="35"/>
      <c r="AP50" s="1"/>
    </row>
    <row r="51" spans="35:42" ht="14.25">
      <c r="AI51" s="1"/>
      <c r="AJ51" s="52" t="s">
        <v>45</v>
      </c>
      <c r="AK51" s="43" t="str">
        <f>'Contrôle P2-5'!AK51</f>
        <v>???</v>
      </c>
      <c r="AL51" s="54">
        <f>ROUND(128*89/100,1)</f>
        <v>113.9</v>
      </c>
      <c r="AM51" s="35">
        <f>IF(AK51=AL51,4,0)</f>
        <v>0</v>
      </c>
      <c r="AO51" s="35"/>
      <c r="AP51" s="1"/>
    </row>
    <row r="52" spans="35:42" ht="14.25">
      <c r="AI52" s="1"/>
      <c r="AJ52" s="1"/>
      <c r="AK52" s="1"/>
      <c r="AL52" s="1"/>
      <c r="AO52" s="1"/>
      <c r="AP52" s="1"/>
    </row>
    <row r="53" spans="35:42" ht="14.25">
      <c r="AI53" s="1" t="s">
        <v>58</v>
      </c>
      <c r="AJ53" s="1"/>
      <c r="AK53" s="1"/>
      <c r="AL53" s="35"/>
      <c r="AM53" s="35"/>
      <c r="AN53" s="35"/>
      <c r="AO53" s="35"/>
      <c r="AP53" s="1"/>
    </row>
    <row r="54" spans="35:42" ht="14.25">
      <c r="AI54" s="1"/>
      <c r="AJ54" s="52" t="s">
        <v>45</v>
      </c>
      <c r="AK54" s="43" t="str">
        <f>'Contrôle P2-5'!AK54</f>
        <v>???</v>
      </c>
      <c r="AL54" s="54">
        <f>ROUND(205*1.45,1)</f>
        <v>297.3</v>
      </c>
      <c r="AM54" s="35">
        <f>IF(AK54=AL54,4,0)</f>
        <v>0</v>
      </c>
      <c r="AO54" s="35"/>
      <c r="AP54" s="1"/>
    </row>
    <row r="55" spans="35:42" ht="14.25">
      <c r="AI55" s="1"/>
      <c r="AJ55" s="1"/>
      <c r="AK55" s="1"/>
      <c r="AL55" s="1"/>
      <c r="AO55" s="1"/>
      <c r="AP55" s="1"/>
    </row>
    <row r="56" spans="39:40" ht="14.25">
      <c r="AM56" s="46">
        <f>SUM(AM39:AM51)</f>
        <v>0</v>
      </c>
      <c r="AN56" s="35">
        <f>16*4</f>
        <v>64</v>
      </c>
    </row>
    <row r="57" ht="14.25"/>
    <row r="58" ht="14.25"/>
    <row r="59" ht="14.25"/>
    <row r="60" ht="14.25"/>
  </sheetData>
  <sheetProtection selectLockedCells="1"/>
  <mergeCells count="20">
    <mergeCell ref="B1:G1"/>
    <mergeCell ref="H1:Z1"/>
    <mergeCell ref="AC1:AD1"/>
    <mergeCell ref="C2:S2"/>
    <mergeCell ref="T2:Y2"/>
    <mergeCell ref="Z2:AA2"/>
    <mergeCell ref="AC2:AD2"/>
    <mergeCell ref="B5:D5"/>
    <mergeCell ref="Y7:Y16"/>
    <mergeCell ref="T9:U9"/>
    <mergeCell ref="T10:U10"/>
    <mergeCell ref="T13:U13"/>
    <mergeCell ref="T14:U14"/>
    <mergeCell ref="T17:U17"/>
    <mergeCell ref="T18:U18"/>
    <mergeCell ref="AN22:AP22"/>
    <mergeCell ref="Z23:Z30"/>
    <mergeCell ref="X32:Y32"/>
    <mergeCell ref="V35:W35"/>
    <mergeCell ref="X35:Y35"/>
  </mergeCells>
  <dataValidations count="4">
    <dataValidation type="list" allowBlank="1" showInputMessage="1" showErrorMessage="1" sqref="AK39:AL39 AG30:AG31 AG9:AH10 AG26:AH27 AK42:AL42 AK45:AL45 AK48">
      <formula1>$AN$23:$AP$23</formula1>
    </dataValidation>
    <dataValidation type="list" allowBlank="1" showInputMessage="1" showErrorMessage="1" sqref="H1:AB1">
      <formula1>$B$4:$G$4</formula1>
    </dataValidation>
    <dataValidation type="list" allowBlank="1" showInputMessage="1" showErrorMessage="1" sqref="C2">
      <formula1>$D$3:$K$3</formula1>
    </dataValidation>
    <dataValidation type="list" allowBlank="1" showInputMessage="1" showErrorMessage="1" sqref="AL48">
      <formula1>$AP$24:$AP$29</formula1>
    </dataValidation>
  </dataValidations>
  <printOptions horizontalCentered="1"/>
  <pageMargins left="0.1968503937007874" right="0.2362204724409449" top="0.2755905511811024" bottom="0.2755905511811024" header="0.31496062992125984" footer="0.31496062992125984"/>
  <pageSetup fitToHeight="1" fitToWidth="1" horizontalDpi="300" verticalDpi="300" orientation="landscape" paperSize="9" scale="62" r:id="rId2"/>
  <ignoredErrors>
    <ignoredError sqref="AK51 AK5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OBAVMS08</dc:creator>
  <cp:keywords/>
  <dc:description/>
  <cp:lastModifiedBy>OBAVMS08</cp:lastModifiedBy>
  <cp:lastPrinted>2013-10-03T10:59:03Z</cp:lastPrinted>
  <dcterms:created xsi:type="dcterms:W3CDTF">2012-10-19T05:33:19Z</dcterms:created>
  <dcterms:modified xsi:type="dcterms:W3CDTF">2023-12-28T08:01:04Z</dcterms:modified>
  <cp:category/>
  <cp:version/>
  <cp:contentType/>
  <cp:contentStatus/>
</cp:coreProperties>
</file>