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Contrôle P1-3" sheetId="1" r:id="rId1"/>
    <sheet name="Corrigé" sheetId="3" state="hidden" r:id="rId2"/>
  </sheets>
  <calcPr calcId="124519"/>
</workbook>
</file>

<file path=xl/calcChain.xml><?xml version="1.0" encoding="utf-8"?>
<calcChain xmlns="http://schemas.openxmlformats.org/spreadsheetml/2006/main">
  <c r="A2" i="3"/>
  <c r="Z85" s="1"/>
  <c r="H116"/>
  <c r="AA108"/>
  <c r="AA107"/>
  <c r="B93"/>
  <c r="E93"/>
  <c r="U93"/>
  <c r="T90"/>
  <c r="N90"/>
  <c r="K90"/>
  <c r="E90"/>
  <c r="B90"/>
  <c r="AJ31"/>
  <c r="AP31" s="1"/>
  <c r="AJ27"/>
  <c r="AJ23"/>
  <c r="AJ21"/>
  <c r="AI16"/>
  <c r="AK16" s="1"/>
  <c r="AI12"/>
  <c r="AK12" s="1"/>
  <c r="AI8"/>
  <c r="AK8" s="1"/>
  <c r="H40"/>
  <c r="AA32"/>
  <c r="AA31"/>
  <c r="U17"/>
  <c r="F17"/>
  <c r="B17"/>
  <c r="T14"/>
  <c r="F14"/>
  <c r="B14"/>
  <c r="A129"/>
  <c r="A126"/>
  <c r="A94"/>
  <c r="A91"/>
  <c r="A54"/>
  <c r="A51"/>
  <c r="AG43"/>
  <c r="A18"/>
  <c r="A15"/>
  <c r="Z85" i="1"/>
  <c r="Z83"/>
  <c r="X85"/>
  <c r="L93" s="1"/>
  <c r="AA7"/>
  <c r="AA9"/>
  <c r="N93"/>
  <c r="N93" i="3" s="1"/>
  <c r="B87" i="1"/>
  <c r="AO20"/>
  <c r="AO20" i="3" l="1"/>
  <c r="AP20" s="1"/>
  <c r="AO23" s="1"/>
  <c r="AP23" s="1"/>
  <c r="AA9"/>
  <c r="Z83"/>
  <c r="AB85" s="1"/>
  <c r="X102" s="1"/>
  <c r="X9"/>
  <c r="X85"/>
  <c r="B11"/>
  <c r="B47"/>
  <c r="B87"/>
  <c r="B122" s="1"/>
  <c r="AA7"/>
  <c r="AO27"/>
  <c r="AP27" s="1"/>
  <c r="X102" i="1"/>
  <c r="AB85"/>
  <c r="B11"/>
  <c r="X9"/>
  <c r="X26" s="1"/>
  <c r="AB9"/>
  <c r="E128" i="3" l="1"/>
  <c r="I112" s="1"/>
  <c r="AA67"/>
  <c r="AC31" s="1"/>
  <c r="B50"/>
  <c r="F50" s="1"/>
  <c r="L35" s="1"/>
  <c r="B53"/>
  <c r="L93"/>
  <c r="L128" s="1"/>
  <c r="K125" s="1"/>
  <c r="B128"/>
  <c r="H76"/>
  <c r="J40" s="1"/>
  <c r="AO21"/>
  <c r="AP21" s="1"/>
  <c r="AB9"/>
  <c r="X26" s="1"/>
  <c r="AP33"/>
  <c r="W35" l="1"/>
  <c r="H150"/>
  <c r="J116" s="1"/>
  <c r="U53"/>
  <c r="U36" s="1"/>
  <c r="B36"/>
  <c r="L110"/>
  <c r="Z126"/>
  <c r="U128"/>
  <c r="B125"/>
  <c r="W129"/>
  <c r="AA143"/>
  <c r="B112"/>
  <c r="N128"/>
  <c r="Q112" s="1"/>
  <c r="X129"/>
  <c r="F53"/>
  <c r="L36" s="1"/>
  <c r="T50"/>
  <c r="U35" s="1"/>
  <c r="AA68"/>
  <c r="AC32" s="1"/>
  <c r="B35"/>
  <c r="AA129" l="1"/>
  <c r="B111"/>
  <c r="AA144"/>
  <c r="W126"/>
  <c r="T125"/>
  <c r="E125"/>
  <c r="L150"/>
  <c r="U112"/>
  <c r="AC129"/>
  <c r="AC107"/>
  <c r="AF143"/>
  <c r="AC108" l="1"/>
  <c r="AF144"/>
  <c r="U111"/>
  <c r="AC126"/>
  <c r="I111"/>
  <c r="X126"/>
  <c r="N125"/>
  <c r="Q111" l="1"/>
  <c r="W111" s="1"/>
  <c r="Z2" s="1"/>
  <c r="AA126"/>
</calcChain>
</file>

<file path=xl/sharedStrings.xml><?xml version="1.0" encoding="utf-8"?>
<sst xmlns="http://schemas.openxmlformats.org/spreadsheetml/2006/main" count="230" uniqueCount="77">
  <si>
    <t>C O N T R O L E</t>
  </si>
  <si>
    <t>P R E P A R A T I O N   d u   C O N T R O L E</t>
  </si>
  <si>
    <t>D E V O I R S</t>
  </si>
  <si>
    <t>2nd  O B A V M S    O u v r a g e s   d u   B â t i m e n t   A l u m i n i u m,   V e r r e   &amp;   M a t é r i a u x   d e   S y n t h è s e</t>
  </si>
  <si>
    <t>Ter  O B A V M S    O u v r a g e s   d u   B â t i m e n t   A l u m i n i u m,   V e r r e   &amp;   M a t é r i a u x   d e   S y n t h è s e</t>
  </si>
  <si>
    <t>CAP   C O B A L U    C o n s t r u c t e u r   d’ O u v r a g e s   d u   B â t i m e n t   A l u m i n i u m,   V e r r e   &amp;   M a t é r i a u x   d e   S y n t h è s e</t>
  </si>
  <si>
    <t>………/5</t>
  </si>
  <si>
    <t>………/20</t>
  </si>
  <si>
    <t>E N O N C E   1 :</t>
  </si>
  <si>
    <t>…… /1pt</t>
  </si>
  <si>
    <t>…… /2pts</t>
  </si>
  <si>
    <t>…… /3pts</t>
  </si>
  <si>
    <t>…… /4pts</t>
  </si>
  <si>
    <t>…… /5pts</t>
  </si>
  <si>
    <t>…… /0,25pt</t>
  </si>
  <si>
    <t>…… /0,5pt</t>
  </si>
  <si>
    <t>COTATION COUPE</t>
  </si>
  <si>
    <t>FORMULE DE DEBIT</t>
  </si>
  <si>
    <t>Parclose :</t>
  </si>
  <si>
    <t>L -</t>
  </si>
  <si>
    <t>Vitrage :</t>
  </si>
  <si>
    <t>Si les joints "montent" de 2,5mm sur le vitrage déterminer la cote du clair de vitrage</t>
  </si>
  <si>
    <t>CLAIR DE VITRAGE =</t>
  </si>
  <si>
    <t>A l'aide du schéma à droite, coter la coupe du châssis fixe ci-dessous :</t>
  </si>
  <si>
    <t>Déterminer les formules de débit des parcloses et du remplissage (vitrage)</t>
  </si>
  <si>
    <t>E N O N C E   2 :</t>
  </si>
  <si>
    <t>E N O N C E   3 :</t>
  </si>
  <si>
    <t>Calculer la cote du clair de vitrage</t>
  </si>
  <si>
    <t>C O R R E C T I O N</t>
  </si>
  <si>
    <t>COUPE DE PRINCIPE</t>
  </si>
  <si>
    <t>???</t>
  </si>
  <si>
    <r>
      <t xml:space="preserve">Vitrage </t>
    </r>
    <r>
      <rPr>
        <sz val="11"/>
        <rFont val="Wingdings"/>
        <charset val="2"/>
      </rPr>
      <t>á</t>
    </r>
  </si>
  <si>
    <r>
      <t xml:space="preserve">Parcloses filantes </t>
    </r>
    <r>
      <rPr>
        <sz val="11"/>
        <color indexed="8"/>
        <rFont val="Wingdings"/>
        <charset val="2"/>
      </rPr>
      <t>á</t>
    </r>
  </si>
  <si>
    <t>L/2 -</t>
  </si>
  <si>
    <t>QCM</t>
  </si>
  <si>
    <t>OUI</t>
  </si>
  <si>
    <t>NON</t>
  </si>
  <si>
    <t>1) Le verre est un matériau naturelle</t>
  </si>
  <si>
    <t>Réponse :</t>
  </si>
  <si>
    <t>Résine</t>
  </si>
  <si>
    <t>Pétrole</t>
  </si>
  <si>
    <t>Sable</t>
  </si>
  <si>
    <t>2) A partir de quel matériau peut-on fabriquer du verre ?</t>
  </si>
  <si>
    <t xml:space="preserve"> -3500av</t>
  </si>
  <si>
    <t xml:space="preserve"> -1100av</t>
  </si>
  <si>
    <t>3) Quand le verre a-t-il été découvert ?</t>
  </si>
  <si>
    <t>200 aprés JC</t>
  </si>
  <si>
    <t>Résultats arrondis au 10e</t>
  </si>
  <si>
    <t>1er  M A V    M e n u i s e r i e   A l u m i n i u m   V e r r e</t>
  </si>
  <si>
    <t>Nom ????</t>
  </si>
  <si>
    <t>Date ???</t>
  </si>
  <si>
    <t>Largeur du CLAIR DE VITRAGE =</t>
  </si>
  <si>
    <t>Périmètre :</t>
  </si>
  <si>
    <t>Surface :</t>
  </si>
  <si>
    <t>Valeur augmentée :</t>
  </si>
  <si>
    <t>Arr. 10e</t>
  </si>
  <si>
    <r>
      <t>6) Ecrire 6,19.10</t>
    </r>
    <r>
      <rPr>
        <vertAlign val="superscript"/>
        <sz val="11"/>
        <rFont val="Tahoma"/>
        <family val="2"/>
      </rPr>
      <t>3</t>
    </r>
    <r>
      <rPr>
        <sz val="11"/>
        <rFont val="Tahoma"/>
        <family val="2"/>
      </rPr>
      <t xml:space="preserve"> en écriture classique :</t>
    </r>
  </si>
  <si>
    <t>Arr. 1000e</t>
  </si>
  <si>
    <t xml:space="preserve">4) Calculer le périmètre et la surface d'un cercle dont le diamètre est en mm : </t>
  </si>
  <si>
    <t>cm (arr.10e)</t>
  </si>
  <si>
    <t>m² (arr. 1000e)</t>
  </si>
  <si>
    <t>5) Réduire la largeur du dormant de 18% :</t>
  </si>
  <si>
    <r>
      <t xml:space="preserve">Vitrage </t>
    </r>
    <r>
      <rPr>
        <sz val="11"/>
        <color rgb="FFFF0000"/>
        <rFont val="Wingdings"/>
        <charset val="2"/>
      </rPr>
      <t>á</t>
    </r>
  </si>
  <si>
    <t xml:space="preserve">Parclose :  L/2 - </t>
  </si>
  <si>
    <t xml:space="preserve">Vitrage :  L/2 - </t>
  </si>
  <si>
    <t>Zone de données</t>
  </si>
  <si>
    <r>
      <t>Parclose  filante</t>
    </r>
    <r>
      <rPr>
        <sz val="11"/>
        <rFont val="Wingdings"/>
        <charset val="2"/>
      </rPr>
      <t>á</t>
    </r>
  </si>
  <si>
    <t>2 points par bonne réponse</t>
  </si>
  <si>
    <t>Contrôle noté sur 56 points; note ramenée sur 20</t>
  </si>
  <si>
    <t xml:space="preserve"> /20</t>
  </si>
  <si>
    <t>E N O N C E   1/6 :</t>
  </si>
  <si>
    <t>E N O N C E   2/6 :</t>
  </si>
  <si>
    <t>E N O N C E   3/6 :</t>
  </si>
  <si>
    <t>E N O N C E   4/6 :</t>
  </si>
  <si>
    <t>E N O N C E   5/6 :</t>
  </si>
  <si>
    <t>E N O N C E   6/6 :</t>
  </si>
  <si>
    <t>Entreaxe du profil meneau</t>
  </si>
</sst>
</file>

<file path=xl/styles.xml><?xml version="1.0" encoding="utf-8"?>
<styleSheet xmlns="http://schemas.openxmlformats.org/spreadsheetml/2006/main">
  <numFmts count="1">
    <numFmt numFmtId="164" formatCode="0.0"/>
  </numFmts>
  <fonts count="53"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sz val="8"/>
      <name val="Calibri"/>
      <family val="2"/>
    </font>
    <font>
      <i/>
      <sz val="16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20"/>
      <name val="Tahoma"/>
      <family val="2"/>
    </font>
    <font>
      <sz val="10"/>
      <name val="Tahoma"/>
      <family val="2"/>
    </font>
    <font>
      <sz val="14"/>
      <color indexed="12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8"/>
      <color indexed="9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12"/>
      <name val="Tahoma"/>
      <family val="2"/>
    </font>
    <font>
      <sz val="8"/>
      <color indexed="9"/>
      <name val="Tahoma"/>
      <family val="2"/>
    </font>
    <font>
      <sz val="11"/>
      <color indexed="9"/>
      <name val="Tahoma"/>
      <family val="2"/>
    </font>
    <font>
      <sz val="14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44"/>
      <name val="Tahoma"/>
      <family val="2"/>
    </font>
    <font>
      <sz val="36"/>
      <name val="Tahoma"/>
      <family val="2"/>
    </font>
    <font>
      <sz val="20"/>
      <name val="Tahoma"/>
      <family val="2"/>
    </font>
    <font>
      <b/>
      <sz val="36"/>
      <color indexed="8"/>
      <name val="Tahoma"/>
      <family val="2"/>
    </font>
    <font>
      <u/>
      <sz val="18"/>
      <name val="Tahoma"/>
      <family val="2"/>
    </font>
    <font>
      <sz val="16"/>
      <name val="Tahoma"/>
      <family val="2"/>
    </font>
    <font>
      <sz val="11"/>
      <name val="Wingdings"/>
      <charset val="2"/>
    </font>
    <font>
      <sz val="11"/>
      <color indexed="8"/>
      <name val="Wingdings"/>
      <charset val="2"/>
    </font>
    <font>
      <sz val="10"/>
      <color indexed="8"/>
      <name val="Tahoma"/>
      <family val="2"/>
    </font>
    <font>
      <b/>
      <sz val="16"/>
      <name val="Tahoma"/>
      <family val="2"/>
    </font>
    <font>
      <sz val="11"/>
      <color rgb="FFFF0000"/>
      <name val="Tahoma"/>
      <family val="2"/>
    </font>
    <font>
      <b/>
      <sz val="16"/>
      <color rgb="FF0000FF"/>
      <name val="Tahoma"/>
      <family val="2"/>
    </font>
    <font>
      <sz val="11"/>
      <color rgb="FFFFFFFF"/>
      <name val="Tahoma"/>
      <family val="2"/>
    </font>
    <font>
      <sz val="12"/>
      <color rgb="FFFFFFFF"/>
      <name val="Tahoma"/>
      <family val="2"/>
    </font>
    <font>
      <sz val="14"/>
      <color rgb="FFFFFFFF"/>
      <name val="Tahoma"/>
      <family val="2"/>
    </font>
    <font>
      <b/>
      <sz val="12"/>
      <color rgb="FF0000FF"/>
      <name val="Tahoma"/>
      <family val="2"/>
    </font>
    <font>
      <b/>
      <sz val="14"/>
      <color rgb="FF0000FF"/>
      <name val="Tahoma"/>
      <family val="2"/>
    </font>
    <font>
      <sz val="36"/>
      <color rgb="FF0000FF"/>
      <name val="Tahoma"/>
      <family val="2"/>
    </font>
    <font>
      <sz val="14"/>
      <color rgb="FFFF0000"/>
      <name val="Tahoma"/>
      <family val="2"/>
    </font>
    <font>
      <i/>
      <sz val="14"/>
      <color indexed="12"/>
      <name val="Tahoma"/>
      <family val="2"/>
    </font>
    <font>
      <sz val="22"/>
      <color rgb="FF0000FF"/>
      <name val="Tahoma"/>
      <family val="2"/>
    </font>
    <font>
      <b/>
      <sz val="14"/>
      <color rgb="FFFF0000"/>
      <name val="Tahoma"/>
      <family val="2"/>
    </font>
    <font>
      <sz val="11"/>
      <color theme="3"/>
      <name val="Tahoma"/>
      <family val="2"/>
    </font>
    <font>
      <b/>
      <sz val="11"/>
      <color rgb="FF00B050"/>
      <name val="Tahoma"/>
      <family val="2"/>
    </font>
    <font>
      <b/>
      <sz val="11"/>
      <color rgb="FFFF0000"/>
      <name val="Tahoma"/>
      <family val="2"/>
    </font>
    <font>
      <sz val="12"/>
      <color rgb="FFFF0000"/>
      <name val="Tahoma"/>
      <family val="2"/>
    </font>
    <font>
      <sz val="9"/>
      <color rgb="FFFF0000"/>
      <name val="Tahoma"/>
      <family val="2"/>
    </font>
    <font>
      <b/>
      <sz val="16"/>
      <color rgb="FFFF0000"/>
      <name val="Tahoma"/>
      <family val="2"/>
    </font>
    <font>
      <b/>
      <sz val="12"/>
      <color rgb="FFFF0000"/>
      <name val="Tahoma"/>
      <family val="2"/>
    </font>
    <font>
      <b/>
      <sz val="11"/>
      <color rgb="FF0000FF"/>
      <name val="Tahoma"/>
      <family val="2"/>
    </font>
    <font>
      <vertAlign val="superscript"/>
      <sz val="11"/>
      <name val="Tahoma"/>
      <family val="2"/>
    </font>
    <font>
      <sz val="20"/>
      <color rgb="FFFF0000"/>
      <name val="Tahoma"/>
      <family val="2"/>
    </font>
    <font>
      <sz val="11"/>
      <color rgb="FFFF0000"/>
      <name val="Wingdings"/>
      <charset val="2"/>
    </font>
    <font>
      <sz val="18"/>
      <color theme="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9" fillId="2" borderId="2" xfId="0" applyFont="1" applyFill="1" applyBorder="1" applyAlignment="1"/>
    <xf numFmtId="0" fontId="29" fillId="0" borderId="2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9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0" fillId="4" borderId="0" xfId="0" applyFont="1" applyFill="1" applyBorder="1" applyAlignment="1">
      <alignment vertical="center"/>
    </xf>
    <xf numFmtId="0" fontId="30" fillId="4" borderId="7" xfId="0" applyFont="1" applyFill="1" applyBorder="1" applyAlignment="1">
      <alignment vertical="center"/>
    </xf>
    <xf numFmtId="0" fontId="30" fillId="4" borderId="8" xfId="0" applyFont="1" applyFill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2" xfId="0" applyFont="1" applyBorder="1" applyAlignment="1"/>
    <xf numFmtId="0" fontId="43" fillId="0" borderId="0" xfId="0" applyFont="1" applyAlignment="1"/>
    <xf numFmtId="0" fontId="43" fillId="0" borderId="1" xfId="0" applyFont="1" applyBorder="1" applyAlignment="1"/>
    <xf numFmtId="0" fontId="40" fillId="0" borderId="1" xfId="0" applyFont="1" applyBorder="1" applyAlignment="1"/>
    <xf numFmtId="0" fontId="40" fillId="0" borderId="7" xfId="0" applyFont="1" applyBorder="1" applyAlignment="1"/>
    <xf numFmtId="0" fontId="40" fillId="0" borderId="0" xfId="0" applyFont="1" applyBorder="1" applyAlignment="1"/>
    <xf numFmtId="0" fontId="40" fillId="0" borderId="9" xfId="0" applyFont="1" applyBorder="1" applyAlignment="1"/>
    <xf numFmtId="0" fontId="44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1" fillId="4" borderId="12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4" fillId="4" borderId="10" xfId="0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Alignment="1">
      <alignment vertical="center"/>
    </xf>
    <xf numFmtId="0" fontId="46" fillId="0" borderId="2" xfId="0" applyFont="1" applyBorder="1" applyAlignment="1">
      <alignment vertical="center"/>
    </xf>
    <xf numFmtId="0" fontId="46" fillId="0" borderId="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9" xfId="0" applyFont="1" applyBorder="1" applyAlignment="1" applyProtection="1">
      <alignment vertical="center"/>
      <protection locked="0"/>
    </xf>
    <xf numFmtId="0" fontId="41" fillId="5" borderId="0" xfId="0" applyFont="1" applyFill="1" applyBorder="1" applyAlignment="1">
      <alignment vertical="center"/>
    </xf>
    <xf numFmtId="0" fontId="41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43" fillId="6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0" fillId="4" borderId="3" xfId="0" applyFont="1" applyFill="1" applyBorder="1" applyAlignment="1" applyProtection="1">
      <alignment vertical="center"/>
      <protection locked="0"/>
    </xf>
    <xf numFmtId="0" fontId="30" fillId="4" borderId="7" xfId="0" applyFont="1" applyFill="1" applyBorder="1" applyAlignment="1" applyProtection="1">
      <alignment vertical="center"/>
      <protection locked="0"/>
    </xf>
    <xf numFmtId="164" fontId="46" fillId="0" borderId="2" xfId="0" applyNumberFormat="1" applyFont="1" applyBorder="1" applyAlignment="1">
      <alignment vertical="center"/>
    </xf>
    <xf numFmtId="164" fontId="46" fillId="0" borderId="0" xfId="0" applyNumberFormat="1" applyFont="1" applyBorder="1" applyAlignment="1">
      <alignment vertical="center"/>
    </xf>
    <xf numFmtId="164" fontId="46" fillId="0" borderId="1" xfId="0" applyNumberFormat="1" applyFont="1" applyBorder="1" applyAlignment="1">
      <alignment vertical="center"/>
    </xf>
    <xf numFmtId="164" fontId="46" fillId="0" borderId="0" xfId="0" applyNumberFormat="1" applyFont="1" applyAlignment="1">
      <alignment vertical="center"/>
    </xf>
    <xf numFmtId="164" fontId="46" fillId="0" borderId="3" xfId="0" applyNumberFormat="1" applyFont="1" applyBorder="1" applyAlignment="1" applyProtection="1">
      <alignment vertical="center"/>
      <protection locked="0"/>
    </xf>
    <xf numFmtId="164" fontId="46" fillId="0" borderId="7" xfId="0" applyNumberFormat="1" applyFont="1" applyBorder="1" applyAlignment="1" applyProtection="1">
      <alignment vertical="center"/>
      <protection locked="0"/>
    </xf>
    <xf numFmtId="164" fontId="46" fillId="0" borderId="8" xfId="0" applyNumberFormat="1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30" fillId="4" borderId="9" xfId="0" applyFont="1" applyFill="1" applyBorder="1" applyAlignment="1">
      <alignment vertical="center"/>
    </xf>
    <xf numFmtId="0" fontId="30" fillId="4" borderId="2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top" shrinkToFit="1"/>
    </xf>
    <xf numFmtId="0" fontId="8" fillId="0" borderId="0" xfId="0" applyFont="1" applyAlignment="1">
      <alignment horizontal="center" vertical="top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 shrinkToFit="1"/>
    </xf>
    <xf numFmtId="0" fontId="20" fillId="2" borderId="14" xfId="0" applyFont="1" applyFill="1" applyBorder="1" applyAlignment="1">
      <alignment horizontal="center" vertical="center" shrinkToFit="1"/>
    </xf>
    <xf numFmtId="0" fontId="36" fillId="4" borderId="12" xfId="0" applyFont="1" applyFill="1" applyBorder="1" applyAlignment="1" applyProtection="1">
      <alignment horizontal="center" vertical="center" shrinkToFit="1"/>
      <protection locked="0"/>
    </xf>
    <xf numFmtId="0" fontId="36" fillId="4" borderId="13" xfId="0" applyFont="1" applyFill="1" applyBorder="1" applyAlignment="1" applyProtection="1">
      <alignment horizontal="center" vertical="center" shrinkToFit="1"/>
      <protection locked="0"/>
    </xf>
    <xf numFmtId="0" fontId="36" fillId="4" borderId="14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center"/>
    </xf>
    <xf numFmtId="0" fontId="30" fillId="4" borderId="2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0" fontId="30" fillId="4" borderId="7" xfId="0" applyFont="1" applyFill="1" applyBorder="1" applyAlignment="1" applyProtection="1">
      <alignment horizontal="center" vertical="center"/>
      <protection locked="0"/>
    </xf>
    <xf numFmtId="0" fontId="30" fillId="4" borderId="9" xfId="0" applyFont="1" applyFill="1" applyBorder="1" applyAlignment="1" applyProtection="1">
      <alignment horizontal="center" vertical="center"/>
      <protection locked="0"/>
    </xf>
    <xf numFmtId="0" fontId="30" fillId="4" borderId="8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5" fillId="4" borderId="13" xfId="0" applyFont="1" applyFill="1" applyBorder="1" applyAlignment="1" applyProtection="1">
      <alignment horizontal="center" vertical="center"/>
      <protection locked="0"/>
    </xf>
    <xf numFmtId="0" fontId="35" fillId="4" borderId="14" xfId="0" applyFont="1" applyFill="1" applyBorder="1" applyAlignment="1" applyProtection="1">
      <alignment horizontal="center" vertical="center"/>
      <protection locked="0"/>
    </xf>
    <xf numFmtId="0" fontId="35" fillId="4" borderId="9" xfId="0" applyFont="1" applyFill="1" applyBorder="1" applyAlignment="1" applyProtection="1">
      <alignment horizontal="center" vertical="center"/>
      <protection locked="0"/>
    </xf>
    <xf numFmtId="0" fontId="35" fillId="4" borderId="8" xfId="0" applyFont="1" applyFill="1" applyBorder="1" applyAlignment="1" applyProtection="1">
      <alignment horizontal="center" vertical="center"/>
      <protection locked="0"/>
    </xf>
    <xf numFmtId="0" fontId="30" fillId="4" borderId="10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0" fillId="4" borderId="2" xfId="0" applyNumberFormat="1" applyFont="1" applyFill="1" applyBorder="1" applyAlignment="1" applyProtection="1">
      <alignment horizontal="center" vertical="center"/>
      <protection locked="0"/>
    </xf>
    <xf numFmtId="2" fontId="30" fillId="4" borderId="1" xfId="0" applyNumberFormat="1" applyFont="1" applyFill="1" applyBorder="1" applyAlignment="1" applyProtection="1">
      <alignment horizontal="center" vertical="center"/>
      <protection locked="0"/>
    </xf>
    <xf numFmtId="2" fontId="30" fillId="4" borderId="7" xfId="0" applyNumberFormat="1" applyFont="1" applyFill="1" applyBorder="1" applyAlignment="1" applyProtection="1">
      <alignment horizontal="center" vertical="center"/>
      <protection locked="0"/>
    </xf>
    <xf numFmtId="2" fontId="30" fillId="4" borderId="8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2" fontId="30" fillId="4" borderId="0" xfId="0" applyNumberFormat="1" applyFont="1" applyFill="1" applyBorder="1" applyAlignment="1" applyProtection="1">
      <alignment horizontal="center" vertical="center"/>
      <protection locked="0"/>
    </xf>
    <xf numFmtId="2" fontId="30" fillId="4" borderId="9" xfId="0" applyNumberFormat="1" applyFont="1" applyFill="1" applyBorder="1" applyAlignment="1" applyProtection="1">
      <alignment horizontal="center" vertical="center"/>
      <protection locked="0"/>
    </xf>
    <xf numFmtId="0" fontId="52" fillId="5" borderId="0" xfId="0" applyFont="1" applyFill="1" applyAlignment="1">
      <alignment horizontal="center" vertical="center"/>
    </xf>
    <xf numFmtId="0" fontId="35" fillId="4" borderId="10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center" textRotation="180"/>
    </xf>
    <xf numFmtId="0" fontId="27" fillId="0" borderId="11" xfId="0" applyFont="1" applyBorder="1" applyAlignment="1">
      <alignment horizontal="center" vertical="center" textRotation="180"/>
    </xf>
    <xf numFmtId="164" fontId="40" fillId="0" borderId="12" xfId="0" applyNumberFormat="1" applyFont="1" applyFill="1" applyBorder="1" applyAlignment="1">
      <alignment horizontal="center" vertical="center" shrinkToFit="1"/>
    </xf>
    <xf numFmtId="164" fontId="40" fillId="0" borderId="14" xfId="0" applyNumberFormat="1" applyFont="1" applyFill="1" applyBorder="1" applyAlignment="1">
      <alignment horizontal="center" vertical="center" shrinkToFit="1"/>
    </xf>
    <xf numFmtId="0" fontId="39" fillId="4" borderId="12" xfId="0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0" fontId="39" fillId="4" borderId="14" xfId="0" applyFont="1" applyFill="1" applyBorder="1" applyAlignment="1">
      <alignment horizontal="center" vertical="center"/>
    </xf>
    <xf numFmtId="0" fontId="48" fillId="4" borderId="12" xfId="0" applyFont="1" applyFill="1" applyBorder="1" applyAlignment="1" applyProtection="1">
      <alignment horizontal="center" vertical="center" shrinkToFit="1"/>
      <protection locked="0"/>
    </xf>
    <xf numFmtId="0" fontId="48" fillId="4" borderId="13" xfId="0" applyFont="1" applyFill="1" applyBorder="1" applyAlignment="1" applyProtection="1">
      <alignment horizontal="center" vertical="center" shrinkToFit="1"/>
      <protection locked="0"/>
    </xf>
    <xf numFmtId="0" fontId="48" fillId="4" borderId="14" xfId="0" applyFont="1" applyFill="1" applyBorder="1" applyAlignment="1" applyProtection="1">
      <alignment horizontal="center" vertical="center" shrinkToFit="1"/>
      <protection locked="0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164" fontId="46" fillId="0" borderId="2" xfId="0" applyNumberFormat="1" applyFont="1" applyBorder="1" applyAlignment="1" applyProtection="1">
      <alignment horizontal="center" vertical="center"/>
      <protection locked="0"/>
    </xf>
    <xf numFmtId="164" fontId="46" fillId="0" borderId="0" xfId="0" applyNumberFormat="1" applyFont="1" applyBorder="1" applyAlignment="1" applyProtection="1">
      <alignment horizontal="center" vertical="center"/>
      <protection locked="0"/>
    </xf>
    <xf numFmtId="164" fontId="46" fillId="0" borderId="1" xfId="0" applyNumberFormat="1" applyFont="1" applyBorder="1" applyAlignment="1" applyProtection="1">
      <alignment horizontal="center" vertical="center"/>
      <protection locked="0"/>
    </xf>
    <xf numFmtId="164" fontId="46" fillId="0" borderId="7" xfId="0" applyNumberFormat="1" applyFont="1" applyBorder="1" applyAlignment="1" applyProtection="1">
      <alignment horizontal="center" vertical="center"/>
      <protection locked="0"/>
    </xf>
    <xf numFmtId="164" fontId="46" fillId="0" borderId="9" xfId="0" applyNumberFormat="1" applyFont="1" applyBorder="1" applyAlignment="1" applyProtection="1">
      <alignment horizontal="center" vertical="center"/>
      <protection locked="0"/>
    </xf>
    <xf numFmtId="164" fontId="46" fillId="0" borderId="8" xfId="0" applyNumberFormat="1" applyFont="1" applyBorder="1" applyAlignment="1" applyProtection="1">
      <alignment horizontal="center" vertical="center"/>
      <protection locked="0"/>
    </xf>
    <xf numFmtId="164" fontId="29" fillId="0" borderId="5" xfId="0" applyNumberFormat="1" applyFont="1" applyBorder="1" applyAlignment="1">
      <alignment horizontal="center" vertical="top"/>
    </xf>
    <xf numFmtId="0" fontId="29" fillId="0" borderId="5" xfId="0" applyFont="1" applyBorder="1" applyAlignment="1">
      <alignment horizontal="center" vertical="top"/>
    </xf>
    <xf numFmtId="164" fontId="46" fillId="0" borderId="0" xfId="0" applyNumberFormat="1" applyFont="1" applyBorder="1" applyAlignment="1">
      <alignment horizontal="center" vertical="center"/>
    </xf>
    <xf numFmtId="164" fontId="46" fillId="0" borderId="9" xfId="0" applyNumberFormat="1" applyFont="1" applyBorder="1" applyAlignment="1">
      <alignment horizontal="center" vertical="center"/>
    </xf>
    <xf numFmtId="164" fontId="43" fillId="0" borderId="15" xfId="0" applyNumberFormat="1" applyFont="1" applyBorder="1" applyAlignment="1" applyProtection="1">
      <alignment horizontal="center" vertical="center"/>
    </xf>
    <xf numFmtId="164" fontId="43" fillId="0" borderId="16" xfId="0" applyNumberFormat="1" applyFont="1" applyBorder="1" applyAlignment="1" applyProtection="1">
      <alignment horizontal="center" vertical="center"/>
    </xf>
    <xf numFmtId="164" fontId="46" fillId="0" borderId="15" xfId="0" applyNumberFormat="1" applyFont="1" applyBorder="1" applyAlignment="1" applyProtection="1">
      <alignment horizontal="center" vertical="center"/>
    </xf>
    <xf numFmtId="164" fontId="46" fillId="0" borderId="16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20</xdr:row>
      <xdr:rowOff>66675</xdr:rowOff>
    </xdr:from>
    <xdr:to>
      <xdr:col>22</xdr:col>
      <xdr:colOff>114300</xdr:colOff>
      <xdr:row>33</xdr:row>
      <xdr:rowOff>34925</xdr:rowOff>
    </xdr:to>
    <xdr:pic>
      <xdr:nvPicPr>
        <xdr:cNvPr id="2564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4467225"/>
          <a:ext cx="9477375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9524</xdr:colOff>
      <xdr:row>11</xdr:row>
      <xdr:rowOff>152400</xdr:rowOff>
    </xdr:from>
    <xdr:to>
      <xdr:col>31</xdr:col>
      <xdr:colOff>507999</xdr:colOff>
      <xdr:row>22</xdr:row>
      <xdr:rowOff>133350</xdr:rowOff>
    </xdr:to>
    <xdr:pic>
      <xdr:nvPicPr>
        <xdr:cNvPr id="2565" name="Picture 10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91824" y="2882900"/>
          <a:ext cx="282257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</xdr:colOff>
      <xdr:row>12</xdr:row>
      <xdr:rowOff>0</xdr:rowOff>
    </xdr:from>
    <xdr:to>
      <xdr:col>2</xdr:col>
      <xdr:colOff>12700</xdr:colOff>
      <xdr:row>12</xdr:row>
      <xdr:rowOff>0</xdr:rowOff>
    </xdr:to>
    <xdr:cxnSp macro="">
      <xdr:nvCxnSpPr>
        <xdr:cNvPr id="3" name="Connecteur droit avec flèche 2"/>
        <xdr:cNvCxnSpPr/>
      </xdr:nvCxnSpPr>
      <xdr:spPr>
        <a:xfrm flipH="1">
          <a:off x="469900" y="29210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254000</xdr:colOff>
      <xdr:row>12</xdr:row>
      <xdr:rowOff>0</xdr:rowOff>
    </xdr:from>
    <xdr:to>
      <xdr:col>22</xdr:col>
      <xdr:colOff>0</xdr:colOff>
      <xdr:row>12</xdr:row>
      <xdr:rowOff>0</xdr:rowOff>
    </xdr:to>
    <xdr:cxnSp macro="">
      <xdr:nvCxnSpPr>
        <xdr:cNvPr id="13" name="Connecteur droit avec flèche 12"/>
        <xdr:cNvCxnSpPr/>
      </xdr:nvCxnSpPr>
      <xdr:spPr>
        <a:xfrm>
          <a:off x="9309100" y="29210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38100</xdr:colOff>
      <xdr:row>15</xdr:row>
      <xdr:rowOff>0</xdr:rowOff>
    </xdr:to>
    <xdr:cxnSp macro="">
      <xdr:nvCxnSpPr>
        <xdr:cNvPr id="14" name="Connecteur droit avec flèche 13"/>
        <xdr:cNvCxnSpPr/>
      </xdr:nvCxnSpPr>
      <xdr:spPr>
        <a:xfrm flipH="1">
          <a:off x="8178800" y="34544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15" name="Connecteur droit avec flèche 14"/>
        <xdr:cNvCxnSpPr/>
      </xdr:nvCxnSpPr>
      <xdr:spPr>
        <a:xfrm flipH="1">
          <a:off x="2032000" y="34544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15</xdr:row>
      <xdr:rowOff>0</xdr:rowOff>
    </xdr:from>
    <xdr:to>
      <xdr:col>2</xdr:col>
      <xdr:colOff>12700</xdr:colOff>
      <xdr:row>15</xdr:row>
      <xdr:rowOff>0</xdr:rowOff>
    </xdr:to>
    <xdr:cxnSp macro="">
      <xdr:nvCxnSpPr>
        <xdr:cNvPr id="16" name="Connecteur droit avec flèche 15"/>
        <xdr:cNvCxnSpPr/>
      </xdr:nvCxnSpPr>
      <xdr:spPr>
        <a:xfrm flipH="1">
          <a:off x="469900" y="34544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25400</xdr:colOff>
      <xdr:row>18</xdr:row>
      <xdr:rowOff>0</xdr:rowOff>
    </xdr:from>
    <xdr:to>
      <xdr:col>2</xdr:col>
      <xdr:colOff>25400</xdr:colOff>
      <xdr:row>18</xdr:row>
      <xdr:rowOff>0</xdr:rowOff>
    </xdr:to>
    <xdr:cxnSp macro="">
      <xdr:nvCxnSpPr>
        <xdr:cNvPr id="17" name="Connecteur droit avec flèche 16"/>
        <xdr:cNvCxnSpPr/>
      </xdr:nvCxnSpPr>
      <xdr:spPr>
        <a:xfrm flipH="1">
          <a:off x="482600" y="41148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18</xdr:row>
      <xdr:rowOff>0</xdr:rowOff>
    </xdr:from>
    <xdr:to>
      <xdr:col>5</xdr:col>
      <xdr:colOff>88900</xdr:colOff>
      <xdr:row>18</xdr:row>
      <xdr:rowOff>0</xdr:rowOff>
    </xdr:to>
    <xdr:cxnSp macro="">
      <xdr:nvCxnSpPr>
        <xdr:cNvPr id="18" name="Connecteur droit avec flèche 17"/>
        <xdr:cNvCxnSpPr/>
      </xdr:nvCxnSpPr>
      <xdr:spPr>
        <a:xfrm flipH="1">
          <a:off x="1663700" y="41148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18</xdr:row>
      <xdr:rowOff>0</xdr:rowOff>
    </xdr:to>
    <xdr:cxnSp macro="">
      <xdr:nvCxnSpPr>
        <xdr:cNvPr id="20" name="Connecteur droit avec flèche 19"/>
        <xdr:cNvCxnSpPr/>
      </xdr:nvCxnSpPr>
      <xdr:spPr>
        <a:xfrm flipH="1">
          <a:off x="8597900" y="41148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1003300</xdr:colOff>
      <xdr:row>7</xdr:row>
      <xdr:rowOff>0</xdr:rowOff>
    </xdr:from>
    <xdr:to>
      <xdr:col>30</xdr:col>
      <xdr:colOff>0</xdr:colOff>
      <xdr:row>10</xdr:row>
      <xdr:rowOff>0</xdr:rowOff>
    </xdr:to>
    <xdr:grpSp>
      <xdr:nvGrpSpPr>
        <xdr:cNvPr id="49" name="Groupe 48"/>
        <xdr:cNvGrpSpPr/>
      </xdr:nvGrpSpPr>
      <xdr:grpSpPr>
        <a:xfrm>
          <a:off x="10671175" y="1976438"/>
          <a:ext cx="1961356" cy="583406"/>
          <a:chOff x="10779414" y="1974273"/>
          <a:chExt cx="1949450" cy="588818"/>
        </a:xfrm>
      </xdr:grpSpPr>
      <xdr:cxnSp macro="">
        <xdr:nvCxnSpPr>
          <xdr:cNvPr id="21" name="Connecteur droit avec flèche 20"/>
          <xdr:cNvCxnSpPr/>
        </xdr:nvCxnSpPr>
        <xdr:spPr>
          <a:xfrm flipH="1">
            <a:off x="10779414" y="2563091"/>
            <a:ext cx="454313" cy="0"/>
          </a:xfrm>
          <a:prstGeom prst="straightConnector1">
            <a:avLst/>
          </a:prstGeom>
          <a:ln>
            <a:headEnd w="lg" len="lg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Connecteur droit avec flèche 21"/>
          <xdr:cNvCxnSpPr/>
        </xdr:nvCxnSpPr>
        <xdr:spPr>
          <a:xfrm flipH="1">
            <a:off x="11836977" y="1974273"/>
            <a:ext cx="457200" cy="0"/>
          </a:xfrm>
          <a:prstGeom prst="straightConnector1">
            <a:avLst/>
          </a:prstGeom>
          <a:ln>
            <a:headEnd w="lg" len="lg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Connecteur droit avec flèche 22"/>
          <xdr:cNvCxnSpPr/>
        </xdr:nvCxnSpPr>
        <xdr:spPr>
          <a:xfrm>
            <a:off x="11360727" y="2563091"/>
            <a:ext cx="458932" cy="0"/>
          </a:xfrm>
          <a:prstGeom prst="straightConnector1">
            <a:avLst/>
          </a:prstGeom>
          <a:ln>
            <a:headEnd w="lg" len="lg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" name="Connecteur droit avec flèche 23"/>
          <xdr:cNvCxnSpPr/>
        </xdr:nvCxnSpPr>
        <xdr:spPr>
          <a:xfrm>
            <a:off x="12281477" y="1974273"/>
            <a:ext cx="447387" cy="0"/>
          </a:xfrm>
          <a:prstGeom prst="straightConnector1">
            <a:avLst/>
          </a:prstGeom>
          <a:ln>
            <a:headEnd w="lg" len="lg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241300</xdr:colOff>
      <xdr:row>15</xdr:row>
      <xdr:rowOff>0</xdr:rowOff>
    </xdr:from>
    <xdr:to>
      <xdr:col>21</xdr:col>
      <xdr:colOff>698500</xdr:colOff>
      <xdr:row>15</xdr:row>
      <xdr:rowOff>0</xdr:rowOff>
    </xdr:to>
    <xdr:cxnSp macro="">
      <xdr:nvCxnSpPr>
        <xdr:cNvPr id="25" name="Connecteur droit avec flèche 24"/>
        <xdr:cNvCxnSpPr/>
      </xdr:nvCxnSpPr>
      <xdr:spPr>
        <a:xfrm>
          <a:off x="9296400" y="34544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241300</xdr:colOff>
      <xdr:row>18</xdr:row>
      <xdr:rowOff>0</xdr:rowOff>
    </xdr:from>
    <xdr:to>
      <xdr:col>21</xdr:col>
      <xdr:colOff>698500</xdr:colOff>
      <xdr:row>18</xdr:row>
      <xdr:rowOff>0</xdr:rowOff>
    </xdr:to>
    <xdr:cxnSp macro="">
      <xdr:nvCxnSpPr>
        <xdr:cNvPr id="26" name="Connecteur droit avec flèche 25"/>
        <xdr:cNvCxnSpPr/>
      </xdr:nvCxnSpPr>
      <xdr:spPr>
        <a:xfrm>
          <a:off x="9296400" y="41148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165100</xdr:colOff>
      <xdr:row>18</xdr:row>
      <xdr:rowOff>0</xdr:rowOff>
    </xdr:from>
    <xdr:to>
      <xdr:col>20</xdr:col>
      <xdr:colOff>0</xdr:colOff>
      <xdr:row>18</xdr:row>
      <xdr:rowOff>0</xdr:rowOff>
    </xdr:to>
    <xdr:cxnSp macro="">
      <xdr:nvCxnSpPr>
        <xdr:cNvPr id="27" name="Connecteur droit avec flèche 26"/>
        <xdr:cNvCxnSpPr/>
      </xdr:nvCxnSpPr>
      <xdr:spPr>
        <a:xfrm>
          <a:off x="8140700" y="41148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203200</xdr:colOff>
      <xdr:row>15</xdr:row>
      <xdr:rowOff>0</xdr:rowOff>
    </xdr:from>
    <xdr:to>
      <xdr:col>19</xdr:col>
      <xdr:colOff>0</xdr:colOff>
      <xdr:row>15</xdr:row>
      <xdr:rowOff>0</xdr:rowOff>
    </xdr:to>
    <xdr:cxnSp macro="">
      <xdr:nvCxnSpPr>
        <xdr:cNvPr id="28" name="Connecteur droit avec flèche 27"/>
        <xdr:cNvCxnSpPr/>
      </xdr:nvCxnSpPr>
      <xdr:spPr>
        <a:xfrm>
          <a:off x="7721600" y="34544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203200</xdr:colOff>
      <xdr:row>15</xdr:row>
      <xdr:rowOff>0</xdr:rowOff>
    </xdr:from>
    <xdr:to>
      <xdr:col>5</xdr:col>
      <xdr:colOff>0</xdr:colOff>
      <xdr:row>15</xdr:row>
      <xdr:rowOff>0</xdr:rowOff>
    </xdr:to>
    <xdr:cxnSp macro="">
      <xdr:nvCxnSpPr>
        <xdr:cNvPr id="29" name="Connecteur droit avec flèche 28"/>
        <xdr:cNvCxnSpPr/>
      </xdr:nvCxnSpPr>
      <xdr:spPr>
        <a:xfrm>
          <a:off x="1574800" y="34544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279400</xdr:colOff>
      <xdr:row>18</xdr:row>
      <xdr:rowOff>0</xdr:rowOff>
    </xdr:from>
    <xdr:to>
      <xdr:col>4</xdr:col>
      <xdr:colOff>0</xdr:colOff>
      <xdr:row>18</xdr:row>
      <xdr:rowOff>0</xdr:rowOff>
    </xdr:to>
    <xdr:cxnSp macro="">
      <xdr:nvCxnSpPr>
        <xdr:cNvPr id="30" name="Connecteur droit avec flèche 29"/>
        <xdr:cNvCxnSpPr/>
      </xdr:nvCxnSpPr>
      <xdr:spPr>
        <a:xfrm>
          <a:off x="1193800" y="41148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438151</xdr:colOff>
      <xdr:row>97</xdr:row>
      <xdr:rowOff>47625</xdr:rowOff>
    </xdr:from>
    <xdr:to>
      <xdr:col>22</xdr:col>
      <xdr:colOff>100013</xdr:colOff>
      <xdr:row>105</xdr:row>
      <xdr:rowOff>142875</xdr:rowOff>
    </xdr:to>
    <xdr:pic>
      <xdr:nvPicPr>
        <xdr:cNvPr id="32" name="Image 10" descr="Coupe CC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38151" y="19395281"/>
          <a:ext cx="9329737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1000125</xdr:colOff>
      <xdr:row>86</xdr:row>
      <xdr:rowOff>152400</xdr:rowOff>
    </xdr:from>
    <xdr:to>
      <xdr:col>31</xdr:col>
      <xdr:colOff>101600</xdr:colOff>
      <xdr:row>99</xdr:row>
      <xdr:rowOff>111125</xdr:rowOff>
    </xdr:to>
    <xdr:pic>
      <xdr:nvPicPr>
        <xdr:cNvPr id="33" name="Image 12" descr="Fixe FB 02.bmp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66425" y="17322800"/>
          <a:ext cx="2441575" cy="249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76200</xdr:colOff>
      <xdr:row>0</xdr:row>
      <xdr:rowOff>228600</xdr:rowOff>
    </xdr:from>
    <xdr:to>
      <xdr:col>42</xdr:col>
      <xdr:colOff>681566</xdr:colOff>
      <xdr:row>16</xdr:row>
      <xdr:rowOff>57557</xdr:rowOff>
    </xdr:to>
    <xdr:pic>
      <xdr:nvPicPr>
        <xdr:cNvPr id="43" name="Image 37" descr="Sens interdit.JPG">
          <a:extLst>
            <a:ext uri="{FF2B5EF4-FFF2-40B4-BE49-F238E27FC236}">
              <a16:creationId xmlns="" xmlns:a16="http://schemas.microsoft.com/office/drawing/2014/main" id="{F3ECD1D2-8403-1EE0-0E92-48AFB815F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1400" y="228600"/>
          <a:ext cx="3234266" cy="353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6348</xdr:colOff>
      <xdr:row>83</xdr:row>
      <xdr:rowOff>0</xdr:rowOff>
    </xdr:from>
    <xdr:to>
      <xdr:col>27</xdr:col>
      <xdr:colOff>1159</xdr:colOff>
      <xdr:row>85</xdr:row>
      <xdr:rowOff>223405</xdr:rowOff>
    </xdr:to>
    <xdr:grpSp>
      <xdr:nvGrpSpPr>
        <xdr:cNvPr id="48" name="Groupe 47"/>
        <xdr:cNvGrpSpPr/>
      </xdr:nvGrpSpPr>
      <xdr:grpSpPr>
        <a:xfrm>
          <a:off x="10686254" y="16490156"/>
          <a:ext cx="1423561" cy="675843"/>
          <a:chOff x="10795575" y="16703386"/>
          <a:chExt cx="1423561" cy="673678"/>
        </a:xfrm>
      </xdr:grpSpPr>
      <xdr:cxnSp macro="">
        <xdr:nvCxnSpPr>
          <xdr:cNvPr id="44" name="Connecteur droit avec flèche 43"/>
          <xdr:cNvCxnSpPr/>
        </xdr:nvCxnSpPr>
        <xdr:spPr>
          <a:xfrm flipH="1">
            <a:off x="10795575" y="17377064"/>
            <a:ext cx="454313" cy="0"/>
          </a:xfrm>
          <a:prstGeom prst="straightConnector1">
            <a:avLst/>
          </a:prstGeom>
          <a:ln>
            <a:headEnd w="lg" len="lg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5" name="Connecteur droit avec flèche 44"/>
          <xdr:cNvCxnSpPr/>
        </xdr:nvCxnSpPr>
        <xdr:spPr>
          <a:xfrm>
            <a:off x="11160413" y="17377064"/>
            <a:ext cx="458932" cy="0"/>
          </a:xfrm>
          <a:prstGeom prst="straightConnector1">
            <a:avLst/>
          </a:prstGeom>
          <a:ln>
            <a:headEnd w="lg" len="lg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Connecteur droit avec flèche 45"/>
          <xdr:cNvCxnSpPr/>
        </xdr:nvCxnSpPr>
        <xdr:spPr>
          <a:xfrm flipH="1">
            <a:off x="11620500" y="16703386"/>
            <a:ext cx="454313" cy="0"/>
          </a:xfrm>
          <a:prstGeom prst="straightConnector1">
            <a:avLst/>
          </a:prstGeom>
          <a:ln>
            <a:headEnd w="lg" len="lg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Connecteur droit avec flèche 46"/>
          <xdr:cNvCxnSpPr/>
        </xdr:nvCxnSpPr>
        <xdr:spPr>
          <a:xfrm>
            <a:off x="11760204" y="16703386"/>
            <a:ext cx="458932" cy="0"/>
          </a:xfrm>
          <a:prstGeom prst="straightConnector1">
            <a:avLst/>
          </a:prstGeom>
          <a:ln>
            <a:headEnd w="lg" len="lg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59531</xdr:colOff>
      <xdr:row>39</xdr:row>
      <xdr:rowOff>142875</xdr:rowOff>
    </xdr:from>
    <xdr:to>
      <xdr:col>22</xdr:col>
      <xdr:colOff>23813</xdr:colOff>
      <xdr:row>56</xdr:row>
      <xdr:rowOff>23812</xdr:rowOff>
    </xdr:to>
    <xdr:sp macro="" textlink="">
      <xdr:nvSpPr>
        <xdr:cNvPr id="50" name="Flèche vers le bas 49"/>
        <xdr:cNvSpPr/>
      </xdr:nvSpPr>
      <xdr:spPr>
        <a:xfrm>
          <a:off x="8155781" y="8131969"/>
          <a:ext cx="1535907" cy="3012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356395</xdr:colOff>
      <xdr:row>99</xdr:row>
      <xdr:rowOff>36512</xdr:rowOff>
    </xdr:from>
    <xdr:to>
      <xdr:col>11</xdr:col>
      <xdr:colOff>357983</xdr:colOff>
      <xdr:row>107</xdr:row>
      <xdr:rowOff>155574</xdr:rowOff>
    </xdr:to>
    <xdr:cxnSp macro="">
      <xdr:nvCxnSpPr>
        <xdr:cNvPr id="52" name="Connecteur droit 51"/>
        <xdr:cNvCxnSpPr/>
      </xdr:nvCxnSpPr>
      <xdr:spPr>
        <a:xfrm rot="5400000">
          <a:off x="4232673" y="20591859"/>
          <a:ext cx="1702593" cy="1588"/>
        </a:xfrm>
        <a:prstGeom prst="line">
          <a:avLst/>
        </a:prstGeom>
        <a:ln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88</xdr:row>
      <xdr:rowOff>96044</xdr:rowOff>
    </xdr:from>
    <xdr:to>
      <xdr:col>22</xdr:col>
      <xdr:colOff>352425</xdr:colOff>
      <xdr:row>97</xdr:row>
      <xdr:rowOff>167482</xdr:rowOff>
    </xdr:to>
    <xdr:grpSp>
      <xdr:nvGrpSpPr>
        <xdr:cNvPr id="101" name="Groupe 100"/>
        <xdr:cNvGrpSpPr/>
      </xdr:nvGrpSpPr>
      <xdr:grpSpPr>
        <a:xfrm>
          <a:off x="219075" y="17622044"/>
          <a:ext cx="9801225" cy="1893094"/>
          <a:chOff x="219075" y="17622044"/>
          <a:chExt cx="9801225" cy="1893094"/>
        </a:xfrm>
      </xdr:grpSpPr>
      <xdr:sp macro="" textlink="">
        <xdr:nvSpPr>
          <xdr:cNvPr id="31" name="Oval 1132"/>
          <xdr:cNvSpPr>
            <a:spLocks noChangeArrowheads="1"/>
          </xdr:cNvSpPr>
        </xdr:nvSpPr>
        <xdr:spPr bwMode="auto">
          <a:xfrm>
            <a:off x="8093869" y="17668875"/>
            <a:ext cx="1878806" cy="402431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4" name="Oval 1132"/>
          <xdr:cNvSpPr>
            <a:spLocks noChangeArrowheads="1"/>
          </xdr:cNvSpPr>
        </xdr:nvSpPr>
        <xdr:spPr bwMode="auto">
          <a:xfrm>
            <a:off x="8093869" y="18299906"/>
            <a:ext cx="1926431" cy="531019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5" name="Oval 1132"/>
          <xdr:cNvSpPr>
            <a:spLocks noChangeArrowheads="1"/>
          </xdr:cNvSpPr>
        </xdr:nvSpPr>
        <xdr:spPr bwMode="auto">
          <a:xfrm>
            <a:off x="6350794" y="17649825"/>
            <a:ext cx="1404937" cy="404813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6" name="Oval 1132"/>
          <xdr:cNvSpPr>
            <a:spLocks noChangeArrowheads="1"/>
          </xdr:cNvSpPr>
        </xdr:nvSpPr>
        <xdr:spPr bwMode="auto">
          <a:xfrm>
            <a:off x="6134894" y="18277681"/>
            <a:ext cx="1404937" cy="534988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7" name="Oval 1132"/>
          <xdr:cNvSpPr>
            <a:spLocks noChangeArrowheads="1"/>
          </xdr:cNvSpPr>
        </xdr:nvSpPr>
        <xdr:spPr bwMode="auto">
          <a:xfrm>
            <a:off x="4279106" y="17649825"/>
            <a:ext cx="1514475" cy="404813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8" name="Oval 1132"/>
          <xdr:cNvSpPr>
            <a:spLocks noChangeArrowheads="1"/>
          </xdr:cNvSpPr>
        </xdr:nvSpPr>
        <xdr:spPr bwMode="auto">
          <a:xfrm>
            <a:off x="2440781" y="17668875"/>
            <a:ext cx="1385888" cy="402431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9" name="Oval 1132"/>
          <xdr:cNvSpPr>
            <a:spLocks noChangeArrowheads="1"/>
          </xdr:cNvSpPr>
        </xdr:nvSpPr>
        <xdr:spPr bwMode="auto">
          <a:xfrm>
            <a:off x="2282031" y="18378488"/>
            <a:ext cx="1404938" cy="399256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40" name="Oval 1132"/>
          <xdr:cNvSpPr>
            <a:spLocks noChangeArrowheads="1"/>
          </xdr:cNvSpPr>
        </xdr:nvSpPr>
        <xdr:spPr bwMode="auto">
          <a:xfrm>
            <a:off x="219075" y="17640300"/>
            <a:ext cx="1612106" cy="404813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41" name="Oval 1132"/>
          <xdr:cNvSpPr>
            <a:spLocks noChangeArrowheads="1"/>
          </xdr:cNvSpPr>
        </xdr:nvSpPr>
        <xdr:spPr bwMode="auto">
          <a:xfrm>
            <a:off x="371475" y="18311813"/>
            <a:ext cx="1307306" cy="538162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54" name="Connecteur droit 53"/>
          <xdr:cNvCxnSpPr/>
        </xdr:nvCxnSpPr>
        <xdr:spPr>
          <a:xfrm rot="5400000" flipH="1" flipV="1">
            <a:off x="8399860" y="18710679"/>
            <a:ext cx="964406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Connecteur droit 55"/>
          <xdr:cNvCxnSpPr/>
        </xdr:nvCxnSpPr>
        <xdr:spPr>
          <a:xfrm rot="5400000" flipH="1" flipV="1">
            <a:off x="8352235" y="19210735"/>
            <a:ext cx="607219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" name="Connecteur droit 57"/>
          <xdr:cNvCxnSpPr/>
        </xdr:nvCxnSpPr>
        <xdr:spPr>
          <a:xfrm rot="5400000" flipH="1" flipV="1">
            <a:off x="8191500" y="18133219"/>
            <a:ext cx="928688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1" name="Connecteur droit 60"/>
          <xdr:cNvCxnSpPr/>
        </xdr:nvCxnSpPr>
        <xdr:spPr>
          <a:xfrm rot="5400000" flipH="1" flipV="1">
            <a:off x="5197876" y="18186799"/>
            <a:ext cx="987423" cy="79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2" name="Connecteur droit 61"/>
          <xdr:cNvCxnSpPr/>
        </xdr:nvCxnSpPr>
        <xdr:spPr>
          <a:xfrm rot="5400000" flipH="1" flipV="1">
            <a:off x="4547396" y="18869026"/>
            <a:ext cx="1093789" cy="317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6" name="Connecteur droit 65"/>
          <xdr:cNvCxnSpPr>
            <a:endCxn id="37" idx="1"/>
          </xdr:cNvCxnSpPr>
        </xdr:nvCxnSpPr>
        <xdr:spPr>
          <a:xfrm rot="5400000" flipH="1" flipV="1">
            <a:off x="4014830" y="18182934"/>
            <a:ext cx="959892" cy="1224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" name="Connecteur droit 69"/>
          <xdr:cNvCxnSpPr/>
        </xdr:nvCxnSpPr>
        <xdr:spPr>
          <a:xfrm rot="5400000" flipH="1" flipV="1">
            <a:off x="4179094" y="19192876"/>
            <a:ext cx="619125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1" name="Connecteur droit 70"/>
          <xdr:cNvCxnSpPr/>
        </xdr:nvCxnSpPr>
        <xdr:spPr>
          <a:xfrm rot="5400000" flipH="1" flipV="1">
            <a:off x="5380832" y="19178589"/>
            <a:ext cx="569916" cy="317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3" name="Connecteur droit 72"/>
          <xdr:cNvCxnSpPr/>
        </xdr:nvCxnSpPr>
        <xdr:spPr>
          <a:xfrm rot="5400000" flipH="1" flipV="1">
            <a:off x="1196578" y="19163110"/>
            <a:ext cx="583407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5" name="Connecteur droit 74"/>
          <xdr:cNvCxnSpPr/>
        </xdr:nvCxnSpPr>
        <xdr:spPr>
          <a:xfrm rot="5400000" flipH="1" flipV="1">
            <a:off x="1006079" y="18127266"/>
            <a:ext cx="1012031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8" name="Connecteur droit avec flèche 77"/>
          <xdr:cNvCxnSpPr/>
        </xdr:nvCxnSpPr>
        <xdr:spPr>
          <a:xfrm rot="10800000">
            <a:off x="461962" y="18809494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9" name="Connecteur droit avec flèche 78"/>
          <xdr:cNvCxnSpPr/>
        </xdr:nvCxnSpPr>
        <xdr:spPr>
          <a:xfrm rot="10800000" flipH="1">
            <a:off x="935824" y="18807116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0" name="Connecteur droit avec flèche 79"/>
          <xdr:cNvCxnSpPr/>
        </xdr:nvCxnSpPr>
        <xdr:spPr>
          <a:xfrm rot="10800000">
            <a:off x="423862" y="18057019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" name="Connecteur droit avec flèche 80"/>
          <xdr:cNvCxnSpPr/>
        </xdr:nvCxnSpPr>
        <xdr:spPr>
          <a:xfrm rot="10800000" flipH="1">
            <a:off x="1135844" y="18054641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" name="Connecteur droit avec flèche 81"/>
          <xdr:cNvCxnSpPr/>
        </xdr:nvCxnSpPr>
        <xdr:spPr>
          <a:xfrm rot="10800000">
            <a:off x="8870156" y="18814253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3" name="Connecteur droit avec flèche 82"/>
          <xdr:cNvCxnSpPr/>
        </xdr:nvCxnSpPr>
        <xdr:spPr>
          <a:xfrm rot="10800000" flipH="1">
            <a:off x="9284488" y="18811875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4" name="Connecteur droit avec flèche 83"/>
          <xdr:cNvCxnSpPr/>
        </xdr:nvCxnSpPr>
        <xdr:spPr>
          <a:xfrm rot="10800000">
            <a:off x="8643938" y="18076065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5" name="Connecteur droit avec flèche 84"/>
          <xdr:cNvCxnSpPr/>
        </xdr:nvCxnSpPr>
        <xdr:spPr>
          <a:xfrm rot="10800000" flipH="1">
            <a:off x="9260672" y="18073687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6" name="Connecteur droit avec flèche 85"/>
          <xdr:cNvCxnSpPr/>
        </xdr:nvCxnSpPr>
        <xdr:spPr>
          <a:xfrm rot="10800000">
            <a:off x="5703138" y="18064159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7" name="Connecteur droit avec flèche 86"/>
          <xdr:cNvCxnSpPr/>
        </xdr:nvCxnSpPr>
        <xdr:spPr>
          <a:xfrm rot="10800000" flipH="1">
            <a:off x="8308174" y="18061781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Connecteur droit avec flèche 87"/>
          <xdr:cNvCxnSpPr/>
        </xdr:nvCxnSpPr>
        <xdr:spPr>
          <a:xfrm rot="10800000">
            <a:off x="5512646" y="18814253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9" name="Connecteur droit avec flèche 88"/>
          <xdr:cNvCxnSpPr/>
        </xdr:nvCxnSpPr>
        <xdr:spPr>
          <a:xfrm rot="10800000" flipH="1">
            <a:off x="8498674" y="18811875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0" name="Connecteur droit 89"/>
          <xdr:cNvCxnSpPr/>
        </xdr:nvCxnSpPr>
        <xdr:spPr>
          <a:xfrm rot="5400000" flipH="1" flipV="1">
            <a:off x="4958160" y="18886885"/>
            <a:ext cx="1105696" cy="317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" name="Connecteur droit avec flèche 96"/>
          <xdr:cNvCxnSpPr/>
        </xdr:nvCxnSpPr>
        <xdr:spPr>
          <a:xfrm rot="10800000">
            <a:off x="1295452" y="18811871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" name="Connecteur droit avec flèche 97"/>
          <xdr:cNvCxnSpPr/>
        </xdr:nvCxnSpPr>
        <xdr:spPr>
          <a:xfrm rot="10800000" flipH="1">
            <a:off x="4317198" y="18809493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9" name="Connecteur droit avec flèche 98"/>
          <xdr:cNvCxnSpPr/>
        </xdr:nvCxnSpPr>
        <xdr:spPr>
          <a:xfrm rot="10800000">
            <a:off x="1535906" y="18064159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0" name="Connecteur droit avec flèche 99"/>
          <xdr:cNvCxnSpPr/>
        </xdr:nvCxnSpPr>
        <xdr:spPr>
          <a:xfrm rot="10800000" flipH="1">
            <a:off x="4105224" y="18061781"/>
            <a:ext cx="381000" cy="158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20</xdr:row>
      <xdr:rowOff>66675</xdr:rowOff>
    </xdr:from>
    <xdr:to>
      <xdr:col>22</xdr:col>
      <xdr:colOff>114300</xdr:colOff>
      <xdr:row>33</xdr:row>
      <xdr:rowOff>34925</xdr:rowOff>
    </xdr:to>
    <xdr:pic>
      <xdr:nvPicPr>
        <xdr:cNvPr id="2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4467225"/>
          <a:ext cx="9477375" cy="251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9524</xdr:colOff>
      <xdr:row>11</xdr:row>
      <xdr:rowOff>152400</xdr:rowOff>
    </xdr:from>
    <xdr:to>
      <xdr:col>31</xdr:col>
      <xdr:colOff>507999</xdr:colOff>
      <xdr:row>22</xdr:row>
      <xdr:rowOff>133350</xdr:rowOff>
    </xdr:to>
    <xdr:pic>
      <xdr:nvPicPr>
        <xdr:cNvPr id="3" name="Picture 10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72774" y="2895600"/>
          <a:ext cx="281305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56</xdr:row>
      <xdr:rowOff>66675</xdr:rowOff>
    </xdr:from>
    <xdr:to>
      <xdr:col>22</xdr:col>
      <xdr:colOff>114300</xdr:colOff>
      <xdr:row>68</xdr:row>
      <xdr:rowOff>38100</xdr:rowOff>
    </xdr:to>
    <xdr:pic>
      <xdr:nvPicPr>
        <xdr:cNvPr id="4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1753850"/>
          <a:ext cx="947737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</xdr:colOff>
      <xdr:row>12</xdr:row>
      <xdr:rowOff>0</xdr:rowOff>
    </xdr:from>
    <xdr:to>
      <xdr:col>2</xdr:col>
      <xdr:colOff>12700</xdr:colOff>
      <xdr:row>12</xdr:row>
      <xdr:rowOff>0</xdr:rowOff>
    </xdr:to>
    <xdr:cxnSp macro="">
      <xdr:nvCxnSpPr>
        <xdr:cNvPr id="5" name="Connecteur droit avec flèche 4"/>
        <xdr:cNvCxnSpPr/>
      </xdr:nvCxnSpPr>
      <xdr:spPr>
        <a:xfrm flipH="1">
          <a:off x="469900" y="2933700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254000</xdr:colOff>
      <xdr:row>12</xdr:row>
      <xdr:rowOff>0</xdr:rowOff>
    </xdr:from>
    <xdr:to>
      <xdr:col>22</xdr:col>
      <xdr:colOff>0</xdr:colOff>
      <xdr:row>12</xdr:row>
      <xdr:rowOff>0</xdr:rowOff>
    </xdr:to>
    <xdr:cxnSp macro="">
      <xdr:nvCxnSpPr>
        <xdr:cNvPr id="6" name="Connecteur droit avec flèche 5"/>
        <xdr:cNvCxnSpPr/>
      </xdr:nvCxnSpPr>
      <xdr:spPr>
        <a:xfrm>
          <a:off x="9302750" y="2933700"/>
          <a:ext cx="45085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38100</xdr:colOff>
      <xdr:row>15</xdr:row>
      <xdr:rowOff>0</xdr:rowOff>
    </xdr:to>
    <xdr:cxnSp macro="">
      <xdr:nvCxnSpPr>
        <xdr:cNvPr id="7" name="Connecteur droit avec flèche 6"/>
        <xdr:cNvCxnSpPr/>
      </xdr:nvCxnSpPr>
      <xdr:spPr>
        <a:xfrm flipH="1">
          <a:off x="8172450" y="3476625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cxnSp macro="">
      <xdr:nvCxnSpPr>
        <xdr:cNvPr id="8" name="Connecteur droit avec flèche 7"/>
        <xdr:cNvCxnSpPr/>
      </xdr:nvCxnSpPr>
      <xdr:spPr>
        <a:xfrm flipH="1">
          <a:off x="2028825" y="3476625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15</xdr:row>
      <xdr:rowOff>0</xdr:rowOff>
    </xdr:from>
    <xdr:to>
      <xdr:col>2</xdr:col>
      <xdr:colOff>12700</xdr:colOff>
      <xdr:row>15</xdr:row>
      <xdr:rowOff>0</xdr:rowOff>
    </xdr:to>
    <xdr:cxnSp macro="">
      <xdr:nvCxnSpPr>
        <xdr:cNvPr id="9" name="Connecteur droit avec flèche 8"/>
        <xdr:cNvCxnSpPr/>
      </xdr:nvCxnSpPr>
      <xdr:spPr>
        <a:xfrm flipH="1">
          <a:off x="469900" y="3476625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25400</xdr:colOff>
      <xdr:row>18</xdr:row>
      <xdr:rowOff>0</xdr:rowOff>
    </xdr:from>
    <xdr:to>
      <xdr:col>2</xdr:col>
      <xdr:colOff>25400</xdr:colOff>
      <xdr:row>18</xdr:row>
      <xdr:rowOff>0</xdr:rowOff>
    </xdr:to>
    <xdr:cxnSp macro="">
      <xdr:nvCxnSpPr>
        <xdr:cNvPr id="10" name="Connecteur droit avec flèche 9"/>
        <xdr:cNvCxnSpPr/>
      </xdr:nvCxnSpPr>
      <xdr:spPr>
        <a:xfrm flipH="1">
          <a:off x="482600" y="4124325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18</xdr:row>
      <xdr:rowOff>0</xdr:rowOff>
    </xdr:from>
    <xdr:to>
      <xdr:col>5</xdr:col>
      <xdr:colOff>88900</xdr:colOff>
      <xdr:row>18</xdr:row>
      <xdr:rowOff>0</xdr:rowOff>
    </xdr:to>
    <xdr:cxnSp macro="">
      <xdr:nvCxnSpPr>
        <xdr:cNvPr id="11" name="Connecteur droit avec flèche 10"/>
        <xdr:cNvCxnSpPr/>
      </xdr:nvCxnSpPr>
      <xdr:spPr>
        <a:xfrm flipH="1">
          <a:off x="1660525" y="4124325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18</xdr:row>
      <xdr:rowOff>0</xdr:rowOff>
    </xdr:to>
    <xdr:cxnSp macro="">
      <xdr:nvCxnSpPr>
        <xdr:cNvPr id="12" name="Connecteur droit avec flèche 11"/>
        <xdr:cNvCxnSpPr/>
      </xdr:nvCxnSpPr>
      <xdr:spPr>
        <a:xfrm flipH="1">
          <a:off x="8591550" y="4124325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1003300</xdr:colOff>
      <xdr:row>10</xdr:row>
      <xdr:rowOff>0</xdr:rowOff>
    </xdr:from>
    <xdr:to>
      <xdr:col>23</xdr:col>
      <xdr:colOff>444500</xdr:colOff>
      <xdr:row>10</xdr:row>
      <xdr:rowOff>0</xdr:rowOff>
    </xdr:to>
    <xdr:cxnSp macro="">
      <xdr:nvCxnSpPr>
        <xdr:cNvPr id="13" name="Connecteur droit avec flèche 12"/>
        <xdr:cNvCxnSpPr/>
      </xdr:nvCxnSpPr>
      <xdr:spPr>
        <a:xfrm flipH="1">
          <a:off x="10756900" y="2562225"/>
          <a:ext cx="45085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76200</xdr:colOff>
      <xdr:row>7</xdr:row>
      <xdr:rowOff>0</xdr:rowOff>
    </xdr:to>
    <xdr:cxnSp macro="">
      <xdr:nvCxnSpPr>
        <xdr:cNvPr id="14" name="Connecteur droit avec flèche 13"/>
        <xdr:cNvCxnSpPr/>
      </xdr:nvCxnSpPr>
      <xdr:spPr>
        <a:xfrm flipH="1">
          <a:off x="11811000" y="1971675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571500</xdr:colOff>
      <xdr:row>10</xdr:row>
      <xdr:rowOff>0</xdr:rowOff>
    </xdr:from>
    <xdr:to>
      <xdr:col>25</xdr:col>
      <xdr:colOff>190500</xdr:colOff>
      <xdr:row>10</xdr:row>
      <xdr:rowOff>0</xdr:rowOff>
    </xdr:to>
    <xdr:cxnSp macro="">
      <xdr:nvCxnSpPr>
        <xdr:cNvPr id="15" name="Connecteur droit avec flèche 14"/>
        <xdr:cNvCxnSpPr/>
      </xdr:nvCxnSpPr>
      <xdr:spPr>
        <a:xfrm>
          <a:off x="11334750" y="2562225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63500</xdr:colOff>
      <xdr:row>7</xdr:row>
      <xdr:rowOff>0</xdr:rowOff>
    </xdr:from>
    <xdr:to>
      <xdr:col>30</xdr:col>
      <xdr:colOff>0</xdr:colOff>
      <xdr:row>7</xdr:row>
      <xdr:rowOff>0</xdr:rowOff>
    </xdr:to>
    <xdr:cxnSp macro="">
      <xdr:nvCxnSpPr>
        <xdr:cNvPr id="16" name="Connecteur droit avec flèche 15"/>
        <xdr:cNvCxnSpPr/>
      </xdr:nvCxnSpPr>
      <xdr:spPr>
        <a:xfrm>
          <a:off x="12255500" y="1971675"/>
          <a:ext cx="45085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241300</xdr:colOff>
      <xdr:row>15</xdr:row>
      <xdr:rowOff>0</xdr:rowOff>
    </xdr:from>
    <xdr:to>
      <xdr:col>21</xdr:col>
      <xdr:colOff>698500</xdr:colOff>
      <xdr:row>15</xdr:row>
      <xdr:rowOff>0</xdr:rowOff>
    </xdr:to>
    <xdr:cxnSp macro="">
      <xdr:nvCxnSpPr>
        <xdr:cNvPr id="17" name="Connecteur droit avec flèche 16"/>
        <xdr:cNvCxnSpPr/>
      </xdr:nvCxnSpPr>
      <xdr:spPr>
        <a:xfrm>
          <a:off x="9290050" y="3476625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241300</xdr:colOff>
      <xdr:row>18</xdr:row>
      <xdr:rowOff>0</xdr:rowOff>
    </xdr:from>
    <xdr:to>
      <xdr:col>21</xdr:col>
      <xdr:colOff>698500</xdr:colOff>
      <xdr:row>18</xdr:row>
      <xdr:rowOff>0</xdr:rowOff>
    </xdr:to>
    <xdr:cxnSp macro="">
      <xdr:nvCxnSpPr>
        <xdr:cNvPr id="18" name="Connecteur droit avec flèche 17"/>
        <xdr:cNvCxnSpPr/>
      </xdr:nvCxnSpPr>
      <xdr:spPr>
        <a:xfrm>
          <a:off x="9290050" y="4124325"/>
          <a:ext cx="457200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165100</xdr:colOff>
      <xdr:row>18</xdr:row>
      <xdr:rowOff>0</xdr:rowOff>
    </xdr:from>
    <xdr:to>
      <xdr:col>20</xdr:col>
      <xdr:colOff>0</xdr:colOff>
      <xdr:row>18</xdr:row>
      <xdr:rowOff>0</xdr:rowOff>
    </xdr:to>
    <xdr:cxnSp macro="">
      <xdr:nvCxnSpPr>
        <xdr:cNvPr id="19" name="Connecteur droit avec flèche 18"/>
        <xdr:cNvCxnSpPr/>
      </xdr:nvCxnSpPr>
      <xdr:spPr>
        <a:xfrm>
          <a:off x="8137525" y="4124325"/>
          <a:ext cx="454025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203200</xdr:colOff>
      <xdr:row>15</xdr:row>
      <xdr:rowOff>0</xdr:rowOff>
    </xdr:from>
    <xdr:to>
      <xdr:col>19</xdr:col>
      <xdr:colOff>0</xdr:colOff>
      <xdr:row>15</xdr:row>
      <xdr:rowOff>0</xdr:rowOff>
    </xdr:to>
    <xdr:cxnSp macro="">
      <xdr:nvCxnSpPr>
        <xdr:cNvPr id="20" name="Connecteur droit avec flèche 19"/>
        <xdr:cNvCxnSpPr/>
      </xdr:nvCxnSpPr>
      <xdr:spPr>
        <a:xfrm>
          <a:off x="7718425" y="3476625"/>
          <a:ext cx="454025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203200</xdr:colOff>
      <xdr:row>15</xdr:row>
      <xdr:rowOff>0</xdr:rowOff>
    </xdr:from>
    <xdr:to>
      <xdr:col>5</xdr:col>
      <xdr:colOff>0</xdr:colOff>
      <xdr:row>15</xdr:row>
      <xdr:rowOff>0</xdr:rowOff>
    </xdr:to>
    <xdr:cxnSp macro="">
      <xdr:nvCxnSpPr>
        <xdr:cNvPr id="21" name="Connecteur droit avec flèche 20"/>
        <xdr:cNvCxnSpPr/>
      </xdr:nvCxnSpPr>
      <xdr:spPr>
        <a:xfrm>
          <a:off x="1574800" y="3476625"/>
          <a:ext cx="454025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279400</xdr:colOff>
      <xdr:row>18</xdr:row>
      <xdr:rowOff>0</xdr:rowOff>
    </xdr:from>
    <xdr:to>
      <xdr:col>4</xdr:col>
      <xdr:colOff>0</xdr:colOff>
      <xdr:row>18</xdr:row>
      <xdr:rowOff>0</xdr:rowOff>
    </xdr:to>
    <xdr:cxnSp macro="">
      <xdr:nvCxnSpPr>
        <xdr:cNvPr id="22" name="Connecteur droit avec flèche 21"/>
        <xdr:cNvCxnSpPr/>
      </xdr:nvCxnSpPr>
      <xdr:spPr>
        <a:xfrm>
          <a:off x="1193800" y="4124325"/>
          <a:ext cx="454025" cy="0"/>
        </a:xfrm>
        <a:prstGeom prst="straightConnector1">
          <a:avLst/>
        </a:prstGeom>
        <a:ln>
          <a:headEnd w="lg" len="lg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304800</xdr:colOff>
      <xdr:row>88</xdr:row>
      <xdr:rowOff>142875</xdr:rowOff>
    </xdr:from>
    <xdr:to>
      <xdr:col>22</xdr:col>
      <xdr:colOff>304800</xdr:colOff>
      <xdr:row>91</xdr:row>
      <xdr:rowOff>9525</xdr:rowOff>
    </xdr:to>
    <xdr:sp macro="" textlink="">
      <xdr:nvSpPr>
        <xdr:cNvPr id="23" name="Oval 1132"/>
        <xdr:cNvSpPr>
          <a:spLocks noChangeArrowheads="1"/>
        </xdr:cNvSpPr>
      </xdr:nvSpPr>
      <xdr:spPr bwMode="auto">
        <a:xfrm>
          <a:off x="8172450" y="18326100"/>
          <a:ext cx="1885950" cy="4095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9525</xdr:colOff>
      <xdr:row>97</xdr:row>
      <xdr:rowOff>47625</xdr:rowOff>
    </xdr:from>
    <xdr:to>
      <xdr:col>22</xdr:col>
      <xdr:colOff>123825</xdr:colOff>
      <xdr:row>105</xdr:row>
      <xdr:rowOff>142875</xdr:rowOff>
    </xdr:to>
    <xdr:pic>
      <xdr:nvPicPr>
        <xdr:cNvPr id="24" name="Image 10" descr="Coupe CC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66725" y="20059650"/>
          <a:ext cx="94107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1000125</xdr:colOff>
      <xdr:row>86</xdr:row>
      <xdr:rowOff>152400</xdr:rowOff>
    </xdr:from>
    <xdr:to>
      <xdr:col>31</xdr:col>
      <xdr:colOff>219075</xdr:colOff>
      <xdr:row>99</xdr:row>
      <xdr:rowOff>111125</xdr:rowOff>
    </xdr:to>
    <xdr:pic>
      <xdr:nvPicPr>
        <xdr:cNvPr id="25" name="Image 12" descr="Fixe FB 02.bmp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53725" y="17973675"/>
          <a:ext cx="2543175" cy="251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352425</xdr:colOff>
      <xdr:row>91</xdr:row>
      <xdr:rowOff>238125</xdr:rowOff>
    </xdr:from>
    <xdr:to>
      <xdr:col>22</xdr:col>
      <xdr:colOff>352425</xdr:colOff>
      <xdr:row>94</xdr:row>
      <xdr:rowOff>19050</xdr:rowOff>
    </xdr:to>
    <xdr:sp macro="" textlink="">
      <xdr:nvSpPr>
        <xdr:cNvPr id="26" name="Oval 1132"/>
        <xdr:cNvSpPr>
          <a:spLocks noChangeArrowheads="1"/>
        </xdr:cNvSpPr>
      </xdr:nvSpPr>
      <xdr:spPr bwMode="auto">
        <a:xfrm>
          <a:off x="8172450" y="18964275"/>
          <a:ext cx="1933575" cy="5238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266700</xdr:colOff>
      <xdr:row>88</xdr:row>
      <xdr:rowOff>123825</xdr:rowOff>
    </xdr:from>
    <xdr:to>
      <xdr:col>17</xdr:col>
      <xdr:colOff>314325</xdr:colOff>
      <xdr:row>90</xdr:row>
      <xdr:rowOff>171450</xdr:rowOff>
    </xdr:to>
    <xdr:sp macro="" textlink="">
      <xdr:nvSpPr>
        <xdr:cNvPr id="27" name="Oval 1132"/>
        <xdr:cNvSpPr>
          <a:spLocks noChangeArrowheads="1"/>
        </xdr:cNvSpPr>
      </xdr:nvSpPr>
      <xdr:spPr bwMode="auto">
        <a:xfrm>
          <a:off x="6410325" y="18307050"/>
          <a:ext cx="1419225" cy="4095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50800</xdr:colOff>
      <xdr:row>91</xdr:row>
      <xdr:rowOff>215900</xdr:rowOff>
    </xdr:from>
    <xdr:to>
      <xdr:col>17</xdr:col>
      <xdr:colOff>98425</xdr:colOff>
      <xdr:row>93</xdr:row>
      <xdr:rowOff>250825</xdr:rowOff>
    </xdr:to>
    <xdr:sp macro="" textlink="">
      <xdr:nvSpPr>
        <xdr:cNvPr id="28" name="Oval 1132"/>
        <xdr:cNvSpPr>
          <a:spLocks noChangeArrowheads="1"/>
        </xdr:cNvSpPr>
      </xdr:nvSpPr>
      <xdr:spPr bwMode="auto">
        <a:xfrm>
          <a:off x="6194425" y="18942050"/>
          <a:ext cx="1419225" cy="5302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600075</xdr:colOff>
      <xdr:row>88</xdr:row>
      <xdr:rowOff>123825</xdr:rowOff>
    </xdr:from>
    <xdr:to>
      <xdr:col>13</xdr:col>
      <xdr:colOff>161925</xdr:colOff>
      <xdr:row>90</xdr:row>
      <xdr:rowOff>171450</xdr:rowOff>
    </xdr:to>
    <xdr:sp macro="" textlink="">
      <xdr:nvSpPr>
        <xdr:cNvPr id="29" name="Oval 1132"/>
        <xdr:cNvSpPr>
          <a:spLocks noChangeArrowheads="1"/>
        </xdr:cNvSpPr>
      </xdr:nvSpPr>
      <xdr:spPr bwMode="auto">
        <a:xfrm>
          <a:off x="4314825" y="18307050"/>
          <a:ext cx="1533525" cy="4095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428625</xdr:colOff>
      <xdr:row>88</xdr:row>
      <xdr:rowOff>142875</xdr:rowOff>
    </xdr:from>
    <xdr:to>
      <xdr:col>8</xdr:col>
      <xdr:colOff>514350</xdr:colOff>
      <xdr:row>91</xdr:row>
      <xdr:rowOff>9525</xdr:rowOff>
    </xdr:to>
    <xdr:sp macro="" textlink="">
      <xdr:nvSpPr>
        <xdr:cNvPr id="30" name="Oval 1132"/>
        <xdr:cNvSpPr>
          <a:spLocks noChangeArrowheads="1"/>
        </xdr:cNvSpPr>
      </xdr:nvSpPr>
      <xdr:spPr bwMode="auto">
        <a:xfrm>
          <a:off x="2457450" y="18326100"/>
          <a:ext cx="1400175" cy="4095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269875</xdr:colOff>
      <xdr:row>92</xdr:row>
      <xdr:rowOff>66675</xdr:rowOff>
    </xdr:from>
    <xdr:to>
      <xdr:col>8</xdr:col>
      <xdr:colOff>317500</xdr:colOff>
      <xdr:row>93</xdr:row>
      <xdr:rowOff>215900</xdr:rowOff>
    </xdr:to>
    <xdr:sp macro="" textlink="">
      <xdr:nvSpPr>
        <xdr:cNvPr id="31" name="Oval 1132"/>
        <xdr:cNvSpPr>
          <a:spLocks noChangeArrowheads="1"/>
        </xdr:cNvSpPr>
      </xdr:nvSpPr>
      <xdr:spPr bwMode="auto">
        <a:xfrm>
          <a:off x="2298700" y="19040475"/>
          <a:ext cx="1419225" cy="3968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0</xdr:col>
      <xdr:colOff>219075</xdr:colOff>
      <xdr:row>88</xdr:row>
      <xdr:rowOff>114300</xdr:rowOff>
    </xdr:from>
    <xdr:to>
      <xdr:col>4</xdr:col>
      <xdr:colOff>200025</xdr:colOff>
      <xdr:row>90</xdr:row>
      <xdr:rowOff>161925</xdr:rowOff>
    </xdr:to>
    <xdr:sp macro="" textlink="">
      <xdr:nvSpPr>
        <xdr:cNvPr id="32" name="Oval 1132"/>
        <xdr:cNvSpPr>
          <a:spLocks noChangeArrowheads="1"/>
        </xdr:cNvSpPr>
      </xdr:nvSpPr>
      <xdr:spPr bwMode="auto">
        <a:xfrm>
          <a:off x="219075" y="18297525"/>
          <a:ext cx="1628775" cy="4095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0</xdr:col>
      <xdr:colOff>371475</xdr:colOff>
      <xdr:row>92</xdr:row>
      <xdr:rowOff>0</xdr:rowOff>
    </xdr:from>
    <xdr:to>
      <xdr:col>4</xdr:col>
      <xdr:colOff>47625</xdr:colOff>
      <xdr:row>94</xdr:row>
      <xdr:rowOff>38100</xdr:rowOff>
    </xdr:to>
    <xdr:sp macro="" textlink="">
      <xdr:nvSpPr>
        <xdr:cNvPr id="33" name="Oval 1132"/>
        <xdr:cNvSpPr>
          <a:spLocks noChangeArrowheads="1"/>
        </xdr:cNvSpPr>
      </xdr:nvSpPr>
      <xdr:spPr bwMode="auto">
        <a:xfrm>
          <a:off x="371475" y="18973800"/>
          <a:ext cx="1323975" cy="5334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9525</xdr:colOff>
      <xdr:row>132</xdr:row>
      <xdr:rowOff>47625</xdr:rowOff>
    </xdr:from>
    <xdr:to>
      <xdr:col>22</xdr:col>
      <xdr:colOff>123825</xdr:colOff>
      <xdr:row>141</xdr:row>
      <xdr:rowOff>66675</xdr:rowOff>
    </xdr:to>
    <xdr:pic>
      <xdr:nvPicPr>
        <xdr:cNvPr id="34" name="Image 25" descr="Coupe CC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66725" y="27251025"/>
          <a:ext cx="94107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0"/>
  <sheetViews>
    <sheetView showGridLines="0" tabSelected="1" zoomScale="80" zoomScaleNormal="80" workbookViewId="0">
      <selection activeCell="R2" sqref="R2:V2"/>
    </sheetView>
  </sheetViews>
  <sheetFormatPr baseColWidth="10" defaultRowHeight="14.25"/>
  <cols>
    <col min="1" max="3" width="6.85546875" style="1" customWidth="1"/>
    <col min="4" max="4" width="4.140625" style="1" customWidth="1"/>
    <col min="5" max="5" width="5.7109375" style="1" customWidth="1"/>
    <col min="6" max="18" width="6.85546875" style="1" customWidth="1"/>
    <col min="19" max="19" width="3" style="1" customWidth="1"/>
    <col min="20" max="20" width="6.28515625" style="1" customWidth="1"/>
    <col min="21" max="21" width="6.85546875" style="1" customWidth="1"/>
    <col min="22" max="22" width="10.5703125" style="1" customWidth="1"/>
    <col min="23" max="23" width="15.140625" style="1" customWidth="1"/>
    <col min="24" max="24" width="11.42578125" style="1"/>
    <col min="25" max="25" width="1.140625" style="1" customWidth="1"/>
    <col min="26" max="26" width="3.140625" style="1" customWidth="1"/>
    <col min="27" max="27" width="5.7109375" style="1" customWidth="1"/>
    <col min="28" max="29" width="3" style="1" customWidth="1"/>
    <col min="30" max="30" width="1.7109375" style="1" customWidth="1"/>
    <col min="31" max="31" width="5.5703125" style="1" customWidth="1"/>
    <col min="32" max="34" width="11.42578125" style="1"/>
    <col min="35" max="35" width="23.5703125" style="1" customWidth="1"/>
    <col min="36" max="39" width="11.42578125" style="1"/>
    <col min="40" max="40" width="16.5703125" style="1" customWidth="1"/>
    <col min="41" max="16384" width="11.42578125" style="1"/>
  </cols>
  <sheetData>
    <row r="1" spans="1:43" s="6" customFormat="1" ht="21" customHeight="1">
      <c r="A1" s="102" t="s">
        <v>16</v>
      </c>
      <c r="B1" s="102"/>
      <c r="C1" s="102"/>
      <c r="D1" s="102"/>
      <c r="E1" s="102"/>
      <c r="F1" s="102"/>
      <c r="G1" s="101" t="s">
        <v>48</v>
      </c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99"/>
      <c r="AC1" s="99"/>
    </row>
    <row r="2" spans="1:43" s="6" customFormat="1" ht="44.25">
      <c r="A2" s="50">
        <v>1.0900000000000001</v>
      </c>
      <c r="B2" s="103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  <c r="R2" s="106" t="s">
        <v>49</v>
      </c>
      <c r="S2" s="107"/>
      <c r="T2" s="107"/>
      <c r="U2" s="107"/>
      <c r="V2" s="108"/>
      <c r="W2" s="154" t="s">
        <v>50</v>
      </c>
      <c r="X2" s="155"/>
      <c r="Y2" s="156"/>
      <c r="Z2" s="152"/>
      <c r="AA2" s="153"/>
      <c r="AB2" s="109" t="s">
        <v>69</v>
      </c>
      <c r="AC2" s="109"/>
      <c r="AN2" s="147" t="s">
        <v>65</v>
      </c>
      <c r="AO2" s="147"/>
      <c r="AP2" s="147"/>
      <c r="AQ2" s="147"/>
    </row>
    <row r="3" spans="1:43" s="6" customFormat="1" ht="12.75" customHeight="1">
      <c r="A3" s="12"/>
      <c r="B3" s="7"/>
      <c r="C3" s="14" t="s">
        <v>1</v>
      </c>
      <c r="D3" s="16" t="s">
        <v>0</v>
      </c>
      <c r="E3" s="16" t="s">
        <v>2</v>
      </c>
      <c r="F3" s="16"/>
      <c r="G3" s="16"/>
      <c r="H3" s="16"/>
      <c r="I3" s="15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6" t="s">
        <v>15</v>
      </c>
      <c r="P3" s="16"/>
      <c r="Q3" s="16" t="s">
        <v>6</v>
      </c>
      <c r="R3" s="16" t="s">
        <v>7</v>
      </c>
      <c r="S3" s="16"/>
      <c r="T3" s="16"/>
      <c r="AN3" s="81" t="s">
        <v>35</v>
      </c>
      <c r="AO3" s="82" t="s">
        <v>36</v>
      </c>
      <c r="AP3" s="82" t="s">
        <v>30</v>
      </c>
      <c r="AQ3" s="82"/>
    </row>
    <row r="4" spans="1:43" s="6" customFormat="1" ht="12.75" customHeight="1">
      <c r="A4" s="8"/>
      <c r="B4" s="7"/>
      <c r="C4" s="17" t="s">
        <v>3</v>
      </c>
      <c r="D4" s="17" t="s">
        <v>48</v>
      </c>
      <c r="E4" s="17" t="s">
        <v>4</v>
      </c>
      <c r="F4" s="17" t="s">
        <v>5</v>
      </c>
      <c r="G4" s="10"/>
      <c r="H4" s="10"/>
      <c r="I4" s="10"/>
      <c r="Z4" s="52" t="s">
        <v>68</v>
      </c>
      <c r="AN4" s="82" t="s">
        <v>39</v>
      </c>
      <c r="AO4" s="82" t="s">
        <v>40</v>
      </c>
      <c r="AP4" s="82" t="s">
        <v>41</v>
      </c>
      <c r="AQ4" s="82" t="s">
        <v>30</v>
      </c>
    </row>
    <row r="5" spans="1:43" s="6" customFormat="1" ht="23.25" customHeight="1">
      <c r="A5" s="100" t="s">
        <v>70</v>
      </c>
      <c r="B5" s="100"/>
      <c r="C5" s="100"/>
      <c r="D5" s="13"/>
      <c r="E5" s="13" t="s">
        <v>23</v>
      </c>
      <c r="F5" s="13"/>
      <c r="H5" s="9"/>
      <c r="I5" s="10"/>
      <c r="U5" s="1"/>
      <c r="V5" s="1"/>
      <c r="AN5" s="82" t="s">
        <v>43</v>
      </c>
      <c r="AO5" s="82" t="s">
        <v>44</v>
      </c>
      <c r="AP5" s="82" t="s">
        <v>46</v>
      </c>
      <c r="AQ5" s="82" t="s">
        <v>30</v>
      </c>
    </row>
    <row r="6" spans="1:43" s="6" customFormat="1" ht="23.25" customHeight="1">
      <c r="A6" s="100" t="s">
        <v>71</v>
      </c>
      <c r="B6" s="100"/>
      <c r="C6" s="100"/>
      <c r="D6" s="11"/>
      <c r="E6" s="13" t="s">
        <v>24</v>
      </c>
      <c r="T6" s="1"/>
      <c r="U6" s="1"/>
      <c r="V6" s="1"/>
      <c r="W6" s="1"/>
      <c r="X6" s="125" t="s">
        <v>29</v>
      </c>
      <c r="Y6" s="125"/>
      <c r="Z6" s="125"/>
      <c r="AA6" s="125"/>
      <c r="AB6" s="125"/>
      <c r="AC6" s="125"/>
      <c r="AD6" s="125"/>
      <c r="AE6" s="125"/>
      <c r="AH6" s="48" t="s">
        <v>34</v>
      </c>
      <c r="AI6" s="52" t="s">
        <v>67</v>
      </c>
      <c r="AL6" s="51"/>
      <c r="AN6" s="82"/>
      <c r="AO6" s="82"/>
      <c r="AP6" s="82"/>
      <c r="AQ6" s="82"/>
    </row>
    <row r="7" spans="1:43" ht="18">
      <c r="A7" s="100" t="s">
        <v>72</v>
      </c>
      <c r="B7" s="100"/>
      <c r="C7" s="100"/>
      <c r="D7" s="11"/>
      <c r="E7" s="13" t="s">
        <v>27</v>
      </c>
      <c r="X7" s="20"/>
      <c r="Y7" s="20"/>
      <c r="Z7" s="20"/>
      <c r="AA7" s="116">
        <f>ROUNDUP((20.1*$A$2),0)</f>
        <v>22</v>
      </c>
      <c r="AB7" s="117"/>
      <c r="AC7" s="117"/>
      <c r="AD7" s="118"/>
      <c r="AE7" s="6"/>
      <c r="AH7" s="6" t="s">
        <v>37</v>
      </c>
      <c r="AI7" s="6"/>
      <c r="AJ7" s="6"/>
      <c r="AK7" s="6"/>
      <c r="AL7" s="6"/>
      <c r="AN7" s="83"/>
      <c r="AO7" s="83"/>
      <c r="AP7" s="83"/>
      <c r="AQ7" s="83"/>
    </row>
    <row r="8" spans="1:43" ht="18">
      <c r="X8" s="20"/>
      <c r="Y8" s="20"/>
      <c r="Z8" s="20"/>
      <c r="AA8" s="21"/>
      <c r="AB8" s="22"/>
      <c r="AC8" s="22"/>
      <c r="AD8" s="23"/>
      <c r="AH8" s="49" t="s">
        <v>38</v>
      </c>
      <c r="AI8" s="74" t="s">
        <v>30</v>
      </c>
      <c r="AJ8" s="44"/>
      <c r="AK8" s="44"/>
      <c r="AL8" s="44"/>
      <c r="AN8" s="83"/>
      <c r="AO8" s="83"/>
      <c r="AP8" s="83"/>
      <c r="AQ8" s="83"/>
    </row>
    <row r="9" spans="1:43">
      <c r="B9" s="52" t="s">
        <v>67</v>
      </c>
      <c r="H9" s="86" t="s">
        <v>47</v>
      </c>
      <c r="X9" s="133">
        <f>ROUNDUP((19.1*A2),1)</f>
        <v>20.900000000000002</v>
      </c>
      <c r="Y9" s="134"/>
      <c r="Z9" s="135"/>
      <c r="AA9" s="131">
        <f>ROUND((5.1*$A$2),1)</f>
        <v>5.6</v>
      </c>
      <c r="AB9" s="136">
        <f>AA7-AA9</f>
        <v>16.399999999999999</v>
      </c>
      <c r="AC9" s="137"/>
      <c r="AD9" s="138"/>
      <c r="AH9" s="6"/>
      <c r="AI9" s="6"/>
      <c r="AJ9" s="44"/>
      <c r="AK9" s="44"/>
      <c r="AL9" s="44"/>
      <c r="AN9" s="83"/>
      <c r="AO9" s="83"/>
      <c r="AP9" s="83"/>
      <c r="AQ9" s="83"/>
    </row>
    <row r="10" spans="1:43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X10" s="116"/>
      <c r="Y10" s="117"/>
      <c r="Z10" s="118"/>
      <c r="AA10" s="132"/>
      <c r="AB10" s="136"/>
      <c r="AC10" s="137"/>
      <c r="AD10" s="138"/>
      <c r="AH10" s="51"/>
      <c r="AM10" s="51"/>
      <c r="AN10" s="82"/>
      <c r="AO10" s="82"/>
      <c r="AP10" s="83"/>
      <c r="AQ10" s="83"/>
    </row>
    <row r="11" spans="1:43">
      <c r="B11" s="119">
        <f>ROUNDUP((849*$A$2),0)</f>
        <v>926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1"/>
      <c r="W11" s="44"/>
      <c r="X11" s="4"/>
      <c r="Z11" s="2"/>
      <c r="AA11" s="18"/>
      <c r="AC11" s="3"/>
      <c r="AD11" s="2"/>
      <c r="AH11" s="6" t="s">
        <v>42</v>
      </c>
      <c r="AI11" s="6"/>
      <c r="AJ11" s="44"/>
      <c r="AK11" s="44"/>
      <c r="AL11" s="44"/>
      <c r="AN11" s="83"/>
      <c r="AO11" s="83"/>
      <c r="AP11" s="83"/>
      <c r="AQ11" s="83"/>
    </row>
    <row r="12" spans="1:43" ht="15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  <c r="W12" s="44"/>
      <c r="AH12" s="49" t="s">
        <v>38</v>
      </c>
      <c r="AI12" s="74" t="s">
        <v>30</v>
      </c>
      <c r="AJ12" s="44"/>
      <c r="AK12" s="44"/>
      <c r="AL12" s="44"/>
      <c r="AN12" s="83"/>
      <c r="AO12" s="83"/>
      <c r="AP12" s="83"/>
      <c r="AQ12" s="83"/>
    </row>
    <row r="13" spans="1:43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44"/>
      <c r="AH13" s="6"/>
      <c r="AI13" s="6"/>
      <c r="AJ13" s="44"/>
      <c r="AK13" s="44"/>
      <c r="AL13" s="44"/>
    </row>
    <row r="14" spans="1:43" ht="14.25" customHeight="1">
      <c r="B14" s="110" t="s">
        <v>30</v>
      </c>
      <c r="C14" s="111"/>
      <c r="D14" s="111"/>
      <c r="E14" s="112"/>
      <c r="F14" s="110" t="s">
        <v>30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10" t="s">
        <v>30</v>
      </c>
      <c r="U14" s="111"/>
      <c r="V14" s="112"/>
      <c r="W14" s="44"/>
      <c r="AH14" s="51"/>
      <c r="AM14" s="51"/>
      <c r="AN14" s="51"/>
    </row>
    <row r="15" spans="1:43" ht="14.25" customHeight="1">
      <c r="B15" s="113"/>
      <c r="C15" s="114"/>
      <c r="D15" s="114"/>
      <c r="E15" s="115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113"/>
      <c r="U15" s="114"/>
      <c r="V15" s="115"/>
      <c r="W15" s="44"/>
      <c r="AH15" s="6" t="s">
        <v>45</v>
      </c>
      <c r="AI15" s="6"/>
      <c r="AJ15" s="44"/>
      <c r="AK15" s="44"/>
      <c r="AL15" s="44"/>
    </row>
    <row r="16" spans="1:43" ht="19.5">
      <c r="B16" s="30"/>
      <c r="C16" s="31"/>
      <c r="D16" s="31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0"/>
      <c r="U16" s="31"/>
      <c r="V16" s="32"/>
      <c r="W16" s="44"/>
      <c r="AH16" s="49" t="s">
        <v>38</v>
      </c>
      <c r="AI16" s="74" t="s">
        <v>30</v>
      </c>
      <c r="AJ16" s="44"/>
      <c r="AK16" s="44"/>
      <c r="AL16" s="44"/>
    </row>
    <row r="17" spans="2:42" ht="19.5">
      <c r="B17" s="110" t="s">
        <v>30</v>
      </c>
      <c r="C17" s="111"/>
      <c r="D17" s="112"/>
      <c r="E17" s="53"/>
      <c r="F17" s="111" t="s">
        <v>30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53"/>
      <c r="U17" s="110" t="s">
        <v>30</v>
      </c>
      <c r="V17" s="112"/>
      <c r="W17" s="44"/>
      <c r="AH17" s="6"/>
      <c r="AI17" s="6"/>
      <c r="AJ17" s="68"/>
      <c r="AK17" s="57"/>
      <c r="AL17" s="44"/>
    </row>
    <row r="18" spans="2:42" ht="12" customHeight="1">
      <c r="B18" s="113"/>
      <c r="C18" s="114"/>
      <c r="D18" s="115"/>
      <c r="E18" s="5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55"/>
      <c r="U18" s="113"/>
      <c r="V18" s="115"/>
      <c r="W18" s="44"/>
      <c r="AJ18" s="44"/>
      <c r="AK18" s="44"/>
      <c r="AL18" s="44"/>
    </row>
    <row r="19" spans="2:42" ht="7.5" customHeight="1">
      <c r="B19" s="4"/>
      <c r="C19" s="3"/>
      <c r="D19" s="2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2"/>
      <c r="W19" s="44"/>
      <c r="AJ19" s="44"/>
      <c r="AK19" s="44"/>
      <c r="AL19" s="44"/>
    </row>
    <row r="20" spans="2:42">
      <c r="B20" s="4"/>
      <c r="D20" s="2"/>
      <c r="E20" s="18"/>
      <c r="T20" s="4"/>
      <c r="U20" s="4"/>
      <c r="V20" s="2"/>
      <c r="W20" s="44"/>
      <c r="AH20" s="6" t="s">
        <v>58</v>
      </c>
      <c r="AI20" s="44"/>
      <c r="AJ20" s="6"/>
      <c r="AK20" s="6"/>
      <c r="AL20" s="6"/>
      <c r="AM20" s="6"/>
      <c r="AO20" s="96">
        <f>ROUND(23.6*$A$2,1)</f>
        <v>25.7</v>
      </c>
      <c r="AP20" s="6"/>
    </row>
    <row r="21" spans="2:42">
      <c r="W21" s="44"/>
      <c r="AH21" s="72"/>
      <c r="AI21" s="49" t="s">
        <v>52</v>
      </c>
      <c r="AJ21" s="157" t="s">
        <v>30</v>
      </c>
      <c r="AK21" s="158"/>
      <c r="AL21" s="158"/>
      <c r="AM21" s="159"/>
      <c r="AN21" s="73" t="s">
        <v>59</v>
      </c>
    </row>
    <row r="22" spans="2:42">
      <c r="W22" s="44"/>
      <c r="AH22" s="72"/>
      <c r="AI22" s="6"/>
      <c r="AJ22" s="6"/>
      <c r="AK22" s="6"/>
      <c r="AL22" s="6"/>
      <c r="AM22" s="44"/>
      <c r="AN22" s="44"/>
    </row>
    <row r="23" spans="2:42">
      <c r="W23" s="44"/>
      <c r="AH23" s="57"/>
      <c r="AI23" s="49" t="s">
        <v>53</v>
      </c>
      <c r="AJ23" s="157" t="s">
        <v>30</v>
      </c>
      <c r="AK23" s="158"/>
      <c r="AL23" s="158"/>
      <c r="AM23" s="159"/>
      <c r="AN23" s="6" t="s">
        <v>60</v>
      </c>
    </row>
    <row r="24" spans="2:42">
      <c r="W24" s="44"/>
      <c r="AH24" s="57"/>
      <c r="AI24" s="44"/>
      <c r="AJ24" s="44"/>
      <c r="AK24" s="6"/>
      <c r="AL24" s="44"/>
      <c r="AM24" s="6"/>
      <c r="AN24" s="44"/>
    </row>
    <row r="25" spans="2:42">
      <c r="W25" s="44"/>
      <c r="AH25" s="57"/>
      <c r="AI25" s="44"/>
      <c r="AJ25" s="44"/>
      <c r="AK25" s="44"/>
      <c r="AL25" s="44"/>
      <c r="AM25" s="44"/>
      <c r="AN25" s="44"/>
    </row>
    <row r="26" spans="2:42">
      <c r="W26" s="44"/>
      <c r="X26" s="133">
        <f>ROUND(X9+AA9+AB9,1)</f>
        <v>42.9</v>
      </c>
      <c r="Y26" s="134"/>
      <c r="Z26" s="134"/>
      <c r="AA26" s="134"/>
      <c r="AB26" s="134"/>
      <c r="AC26" s="134"/>
      <c r="AD26" s="135"/>
      <c r="AH26" s="6" t="s">
        <v>61</v>
      </c>
      <c r="AI26" s="44"/>
      <c r="AJ26" s="6"/>
      <c r="AK26" s="6"/>
      <c r="AL26" s="6"/>
      <c r="AM26" s="6"/>
      <c r="AN26" s="6"/>
    </row>
    <row r="27" spans="2:42">
      <c r="W27" s="44"/>
      <c r="X27" s="116"/>
      <c r="Y27" s="117"/>
      <c r="Z27" s="117"/>
      <c r="AA27" s="117"/>
      <c r="AB27" s="117"/>
      <c r="AC27" s="117"/>
      <c r="AD27" s="118"/>
      <c r="AH27" s="72"/>
      <c r="AI27" s="49" t="s">
        <v>54</v>
      </c>
      <c r="AJ27" s="157" t="s">
        <v>30</v>
      </c>
      <c r="AK27" s="158"/>
      <c r="AL27" s="158"/>
      <c r="AM27" s="159"/>
      <c r="AN27" s="6" t="s">
        <v>55</v>
      </c>
    </row>
    <row r="28" spans="2:42">
      <c r="W28" s="44"/>
      <c r="X28" s="4"/>
      <c r="AD28" s="2"/>
      <c r="AH28" s="57"/>
      <c r="AI28" s="44"/>
      <c r="AJ28" s="44"/>
      <c r="AK28" s="44"/>
      <c r="AL28" s="44"/>
      <c r="AM28" s="44"/>
      <c r="AN28" s="44"/>
    </row>
    <row r="29" spans="2:42">
      <c r="W29" s="44"/>
      <c r="AH29" s="57"/>
      <c r="AI29" s="44"/>
      <c r="AJ29" s="44"/>
      <c r="AK29" s="44"/>
      <c r="AL29" s="44"/>
      <c r="AM29" s="44"/>
      <c r="AN29" s="44"/>
    </row>
    <row r="30" spans="2:42" ht="15.75">
      <c r="W30" s="44"/>
      <c r="X30" s="24" t="s">
        <v>17</v>
      </c>
      <c r="AH30" s="6" t="s">
        <v>56</v>
      </c>
      <c r="AI30" s="44"/>
      <c r="AJ30" s="6"/>
      <c r="AK30" s="6"/>
      <c r="AL30" s="6"/>
      <c r="AM30" s="6"/>
      <c r="AN30" s="6"/>
    </row>
    <row r="31" spans="2:42" ht="21" customHeight="1">
      <c r="W31" s="44"/>
      <c r="X31" s="1" t="s">
        <v>18</v>
      </c>
      <c r="Z31" s="69" t="s">
        <v>19</v>
      </c>
      <c r="AA31" s="126" t="s">
        <v>30</v>
      </c>
      <c r="AB31" s="127"/>
      <c r="AC31" s="44"/>
      <c r="AG31" s="44"/>
      <c r="AH31" s="72"/>
      <c r="AI31" s="49" t="s">
        <v>38</v>
      </c>
      <c r="AJ31" s="157" t="s">
        <v>30</v>
      </c>
      <c r="AK31" s="158"/>
      <c r="AL31" s="158"/>
      <c r="AM31" s="159"/>
      <c r="AN31" s="6" t="s">
        <v>57</v>
      </c>
    </row>
    <row r="32" spans="2:42" ht="21" customHeight="1">
      <c r="W32" s="44"/>
      <c r="X32" s="1" t="s">
        <v>20</v>
      </c>
      <c r="Z32" s="70" t="s">
        <v>19</v>
      </c>
      <c r="AA32" s="128" t="s">
        <v>30</v>
      </c>
      <c r="AB32" s="129"/>
      <c r="AC32" s="44"/>
      <c r="AG32" s="44"/>
      <c r="AH32" s="44"/>
      <c r="AI32" s="44"/>
      <c r="AJ32" s="44"/>
      <c r="AK32" s="44"/>
      <c r="AL32" s="44"/>
      <c r="AM32" s="44"/>
      <c r="AN32" s="44"/>
    </row>
    <row r="33" spans="1:43">
      <c r="W33" s="44"/>
      <c r="Z33" s="86"/>
      <c r="AF33" s="44"/>
      <c r="AG33" s="44"/>
      <c r="AH33" s="44"/>
      <c r="AI33" s="44"/>
      <c r="AJ33" s="44"/>
      <c r="AK33" s="44"/>
      <c r="AL33" s="44"/>
      <c r="AM33" s="44"/>
      <c r="AN33" s="44"/>
      <c r="AO33" s="85"/>
      <c r="AQ33" s="85"/>
    </row>
    <row r="34" spans="1:4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AF34" s="44"/>
      <c r="AG34" s="44"/>
      <c r="AH34" s="44"/>
      <c r="AI34" s="44"/>
    </row>
    <row r="35" spans="1:4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85"/>
    </row>
    <row r="36" spans="1:4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43">
      <c r="W37" s="44"/>
    </row>
    <row r="38" spans="1:43" s="19" customFormat="1" ht="15">
      <c r="B38" s="19" t="s">
        <v>21</v>
      </c>
      <c r="W38" s="65"/>
    </row>
    <row r="40" spans="1:43" s="19" customFormat="1" ht="21" customHeight="1">
      <c r="G40" s="71" t="s">
        <v>51</v>
      </c>
      <c r="H40" s="130" t="s">
        <v>30</v>
      </c>
      <c r="I40" s="130"/>
      <c r="J40" s="65"/>
      <c r="K40" s="1"/>
    </row>
    <row r="45" spans="1:43" ht="14.25" customHeight="1"/>
    <row r="46" spans="1:43" ht="14.25" customHeight="1"/>
    <row r="47" spans="1:43" ht="14.25" customHeight="1"/>
    <row r="48" spans="1:43" ht="14.25" customHeight="1"/>
    <row r="50" ht="14.25" customHeight="1"/>
    <row r="51" ht="14.25" customHeight="1"/>
    <row r="55" ht="15" customHeight="1"/>
    <row r="62" ht="14.25" customHeight="1"/>
    <row r="63" ht="14.25" customHeight="1"/>
    <row r="67" ht="21" customHeight="1"/>
    <row r="68" ht="21" customHeight="1"/>
    <row r="76" ht="30.75" customHeight="1"/>
    <row r="81" spans="1:43" ht="15">
      <c r="A81" s="100" t="s">
        <v>73</v>
      </c>
      <c r="B81" s="100"/>
      <c r="C81" s="100"/>
      <c r="D81" s="13"/>
      <c r="E81" s="13" t="s">
        <v>23</v>
      </c>
      <c r="F81" s="13"/>
      <c r="G81" s="6"/>
      <c r="H81" s="9"/>
      <c r="I81" s="1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ht="22.5">
      <c r="A82" s="100" t="s">
        <v>74</v>
      </c>
      <c r="B82" s="100"/>
      <c r="C82" s="100"/>
      <c r="D82" s="11"/>
      <c r="E82" s="13" t="s">
        <v>24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X82" s="125" t="s">
        <v>29</v>
      </c>
      <c r="Y82" s="125"/>
      <c r="Z82" s="125"/>
      <c r="AA82" s="125"/>
      <c r="AB82" s="125"/>
      <c r="AC82" s="125"/>
      <c r="AD82" s="125"/>
      <c r="AE82" s="125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ht="18">
      <c r="A83" s="100" t="s">
        <v>75</v>
      </c>
      <c r="B83" s="100"/>
      <c r="C83" s="100"/>
      <c r="D83" s="11"/>
      <c r="E83" s="13" t="s">
        <v>27</v>
      </c>
      <c r="X83" s="20"/>
      <c r="Y83" s="20"/>
      <c r="Z83" s="116">
        <f>ROUNDUP((20.1*$A$2),0)</f>
        <v>22</v>
      </c>
      <c r="AA83" s="118"/>
      <c r="AB83" s="38"/>
      <c r="AC83" s="39"/>
      <c r="AD83" s="39"/>
      <c r="AE83" s="6"/>
    </row>
    <row r="84" spans="1:43" ht="18">
      <c r="X84" s="20"/>
      <c r="Y84" s="20"/>
      <c r="Z84" s="21"/>
      <c r="AA84" s="23"/>
      <c r="AB84" s="38"/>
      <c r="AC84" s="39"/>
      <c r="AD84" s="39"/>
    </row>
    <row r="85" spans="1:43" ht="18">
      <c r="E85" s="52" t="s">
        <v>67</v>
      </c>
      <c r="X85" s="133">
        <f>ROUND((19.1*$A$2),1)</f>
        <v>20.8</v>
      </c>
      <c r="Y85" s="135"/>
      <c r="Z85" s="150">
        <f>ROUND((5.1*$A$2),1)</f>
        <v>5.6</v>
      </c>
      <c r="AB85" s="41">
        <f>Z83-Z85</f>
        <v>16.399999999999999</v>
      </c>
      <c r="AC85" s="42"/>
      <c r="AD85" s="42"/>
    </row>
    <row r="86" spans="1:43" ht="18">
      <c r="B86" s="16"/>
      <c r="C86" s="16"/>
      <c r="D86" s="16"/>
      <c r="E86" s="1" t="s">
        <v>47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X86" s="116"/>
      <c r="Y86" s="118"/>
      <c r="Z86" s="151"/>
      <c r="AB86" s="41"/>
      <c r="AC86" s="42"/>
      <c r="AD86" s="42"/>
    </row>
    <row r="87" spans="1:43">
      <c r="B87" s="119">
        <f>ROUNDUP((849*$A$2),0)</f>
        <v>926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1"/>
      <c r="X87" s="4"/>
      <c r="Z87" s="18"/>
      <c r="AA87" s="18"/>
      <c r="AB87" s="4"/>
      <c r="AC87" s="3"/>
      <c r="AD87" s="3"/>
    </row>
    <row r="88" spans="1:43">
      <c r="B88" s="122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4"/>
    </row>
    <row r="89" spans="1:43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7"/>
    </row>
    <row r="90" spans="1:43">
      <c r="B90" s="139" t="s">
        <v>30</v>
      </c>
      <c r="C90" s="145"/>
      <c r="D90" s="145"/>
      <c r="E90" s="111" t="s">
        <v>30</v>
      </c>
      <c r="F90" s="111"/>
      <c r="G90" s="111"/>
      <c r="H90" s="111"/>
      <c r="I90" s="111"/>
      <c r="J90" s="111"/>
      <c r="K90" s="145" t="s">
        <v>30</v>
      </c>
      <c r="L90" s="145"/>
      <c r="M90" s="145"/>
      <c r="N90" s="111" t="s">
        <v>30</v>
      </c>
      <c r="O90" s="111"/>
      <c r="P90" s="111"/>
      <c r="Q90" s="111"/>
      <c r="R90" s="111"/>
      <c r="S90" s="111"/>
      <c r="T90" s="145" t="s">
        <v>30</v>
      </c>
      <c r="U90" s="145"/>
      <c r="V90" s="140"/>
    </row>
    <row r="91" spans="1:43">
      <c r="B91" s="141"/>
      <c r="C91" s="146"/>
      <c r="D91" s="146"/>
      <c r="E91" s="114"/>
      <c r="F91" s="114"/>
      <c r="G91" s="114"/>
      <c r="H91" s="114"/>
      <c r="I91" s="114"/>
      <c r="J91" s="114"/>
      <c r="K91" s="146"/>
      <c r="L91" s="146"/>
      <c r="M91" s="146"/>
      <c r="N91" s="114"/>
      <c r="O91" s="114"/>
      <c r="P91" s="114"/>
      <c r="Q91" s="114"/>
      <c r="R91" s="114"/>
      <c r="S91" s="114"/>
      <c r="T91" s="146"/>
      <c r="U91" s="146"/>
      <c r="V91" s="142"/>
    </row>
    <row r="92" spans="1:43" ht="19.5">
      <c r="B92" s="30"/>
      <c r="C92" s="33"/>
      <c r="D92" s="33"/>
      <c r="E92" s="33"/>
      <c r="F92" s="31"/>
      <c r="G92" s="149" t="s">
        <v>31</v>
      </c>
      <c r="H92" s="149"/>
      <c r="I92" s="31"/>
      <c r="J92" s="33"/>
      <c r="K92" s="33"/>
      <c r="L92" s="33"/>
      <c r="M92" s="33"/>
      <c r="N92" s="33"/>
      <c r="O92" s="31"/>
      <c r="P92" s="149" t="s">
        <v>31</v>
      </c>
      <c r="Q92" s="149"/>
      <c r="R92" s="31"/>
      <c r="S92" s="31"/>
      <c r="T92" s="33"/>
      <c r="U92" s="33"/>
      <c r="V92" s="32"/>
    </row>
    <row r="93" spans="1:43" ht="19.5">
      <c r="B93" s="139" t="s">
        <v>30</v>
      </c>
      <c r="C93" s="140"/>
      <c r="D93" s="98"/>
      <c r="E93" s="111" t="s">
        <v>30</v>
      </c>
      <c r="F93" s="111"/>
      <c r="G93" s="111"/>
      <c r="H93" s="111"/>
      <c r="I93" s="111"/>
      <c r="J93" s="111"/>
      <c r="K93" s="36"/>
      <c r="L93" s="143">
        <f>X85-2.8</f>
        <v>18</v>
      </c>
      <c r="M93" s="36"/>
      <c r="N93" s="111" t="str">
        <f>E93</f>
        <v>???</v>
      </c>
      <c r="O93" s="111"/>
      <c r="P93" s="111"/>
      <c r="Q93" s="111"/>
      <c r="R93" s="111"/>
      <c r="S93" s="111"/>
      <c r="T93" s="53"/>
      <c r="U93" s="145" t="s">
        <v>30</v>
      </c>
      <c r="V93" s="140"/>
    </row>
    <row r="94" spans="1:43" ht="19.5">
      <c r="B94" s="141"/>
      <c r="C94" s="142"/>
      <c r="D94" s="88"/>
      <c r="E94" s="114"/>
      <c r="F94" s="114"/>
      <c r="G94" s="114"/>
      <c r="H94" s="114"/>
      <c r="I94" s="114"/>
      <c r="J94" s="114"/>
      <c r="K94" s="37"/>
      <c r="L94" s="144"/>
      <c r="M94" s="37"/>
      <c r="N94" s="114"/>
      <c r="O94" s="114"/>
      <c r="P94" s="114"/>
      <c r="Q94" s="114"/>
      <c r="R94" s="114"/>
      <c r="S94" s="114"/>
      <c r="T94" s="97"/>
      <c r="U94" s="146"/>
      <c r="V94" s="142"/>
    </row>
    <row r="95" spans="1:43">
      <c r="B95" s="4"/>
      <c r="C95" s="2"/>
      <c r="D95" s="4"/>
      <c r="E95" s="3"/>
      <c r="F95" s="3"/>
      <c r="G95" s="1" t="s">
        <v>32</v>
      </c>
      <c r="H95" s="3"/>
      <c r="I95" s="3"/>
      <c r="J95" s="3"/>
      <c r="K95" s="3"/>
      <c r="L95" s="4"/>
      <c r="M95" s="3"/>
      <c r="N95" s="3"/>
      <c r="O95" s="3"/>
      <c r="P95" s="1" t="s">
        <v>32</v>
      </c>
      <c r="Q95" s="3"/>
      <c r="R95" s="3"/>
      <c r="S95" s="3"/>
      <c r="T95" s="3"/>
      <c r="U95" s="3"/>
      <c r="V95" s="2"/>
    </row>
    <row r="96" spans="1:43">
      <c r="B96" s="4"/>
      <c r="C96" s="2"/>
      <c r="D96" s="4"/>
      <c r="E96" s="3"/>
      <c r="J96" s="3"/>
      <c r="K96" s="2"/>
      <c r="L96" s="4"/>
      <c r="M96" s="3"/>
      <c r="N96" s="3"/>
      <c r="T96" s="3"/>
      <c r="U96" s="3"/>
      <c r="V96" s="2"/>
    </row>
    <row r="97" spans="1:29">
      <c r="B97" s="4"/>
      <c r="C97" s="2"/>
      <c r="D97" s="3"/>
      <c r="J97" s="3"/>
      <c r="K97" s="2"/>
      <c r="L97" s="4"/>
      <c r="M97" s="3"/>
      <c r="N97" s="3"/>
      <c r="S97" s="3"/>
      <c r="T97" s="3"/>
      <c r="U97" s="3"/>
      <c r="V97" s="2"/>
    </row>
    <row r="98" spans="1:29">
      <c r="C98" s="3"/>
      <c r="D98" s="3"/>
      <c r="J98" s="3"/>
      <c r="K98" s="2"/>
      <c r="L98" s="4"/>
      <c r="M98" s="3"/>
      <c r="N98" s="3"/>
      <c r="S98" s="3"/>
      <c r="T98" s="3"/>
    </row>
    <row r="99" spans="1:29">
      <c r="L99" s="3"/>
      <c r="T99" s="3"/>
    </row>
    <row r="102" spans="1:29" ht="18">
      <c r="X102" s="133">
        <f>ROUND(X85+Z85+AB85,1)</f>
        <v>42.8</v>
      </c>
      <c r="Y102" s="134"/>
      <c r="Z102" s="134"/>
      <c r="AA102" s="134"/>
      <c r="AB102" s="135"/>
      <c r="AC102" s="39"/>
    </row>
    <row r="103" spans="1:29" ht="18">
      <c r="X103" s="116"/>
      <c r="Y103" s="117"/>
      <c r="Z103" s="117"/>
      <c r="AA103" s="117"/>
      <c r="AB103" s="118"/>
      <c r="AC103" s="40"/>
    </row>
    <row r="104" spans="1:29">
      <c r="X104" s="4"/>
      <c r="AB104" s="2"/>
    </row>
    <row r="106" spans="1:29" ht="15">
      <c r="X106" s="24" t="s">
        <v>17</v>
      </c>
    </row>
    <row r="107" spans="1:29" ht="18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Z107" s="5" t="s">
        <v>63</v>
      </c>
      <c r="AA107" s="148" t="s">
        <v>30</v>
      </c>
      <c r="AB107" s="148"/>
      <c r="AC107" s="44"/>
    </row>
    <row r="108" spans="1:29" ht="18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6" t="s">
        <v>76</v>
      </c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Z108" s="5" t="s">
        <v>64</v>
      </c>
      <c r="AA108" s="148" t="s">
        <v>30</v>
      </c>
      <c r="AB108" s="148"/>
      <c r="AC108" s="44"/>
    </row>
    <row r="109" spans="1:29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:29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9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5"/>
    </row>
    <row r="112" spans="1:29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43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43" ht="15">
      <c r="A114" s="19"/>
      <c r="B114" s="19" t="s">
        <v>21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</row>
    <row r="116" spans="1:43" ht="19.5">
      <c r="A116" s="19"/>
      <c r="B116" s="19"/>
      <c r="C116" s="19"/>
      <c r="D116" s="19" t="s">
        <v>22</v>
      </c>
      <c r="E116" s="19"/>
      <c r="F116" s="19"/>
      <c r="G116" s="19"/>
      <c r="H116" s="130" t="s">
        <v>30</v>
      </c>
      <c r="I116" s="130"/>
      <c r="J116" s="65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</row>
    <row r="121" spans="1:43" ht="14.2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1:43" ht="14.2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1:43" ht="14.2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</row>
    <row r="124" spans="1:43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</row>
    <row r="125" spans="1:43" ht="14.2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</row>
    <row r="126" spans="1:43" ht="14.2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1:43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1:43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1:3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</row>
    <row r="130" spans="1:3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</row>
    <row r="131" spans="1:3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1:3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8" spans="1:35" ht="14.25" customHeight="1"/>
    <row r="139" spans="1:35" ht="14.25" customHeight="1"/>
    <row r="148" spans="1:43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</row>
    <row r="150" spans="1:43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</row>
  </sheetData>
  <sheetProtection password="CC51" sheet="1" objects="1" scenarios="1" selectLockedCells="1"/>
  <mergeCells count="56">
    <mergeCell ref="AN2:AQ2"/>
    <mergeCell ref="H116:I116"/>
    <mergeCell ref="U93:V94"/>
    <mergeCell ref="X102:AB103"/>
    <mergeCell ref="AA107:AB107"/>
    <mergeCell ref="AA108:AB108"/>
    <mergeCell ref="G92:H92"/>
    <mergeCell ref="P92:Q92"/>
    <mergeCell ref="X85:Y86"/>
    <mergeCell ref="Z85:Z86"/>
    <mergeCell ref="Z2:AA2"/>
    <mergeCell ref="W2:Y2"/>
    <mergeCell ref="AJ21:AM21"/>
    <mergeCell ref="AJ23:AM23"/>
    <mergeCell ref="AJ27:AM27"/>
    <mergeCell ref="AJ31:AM31"/>
    <mergeCell ref="B93:C94"/>
    <mergeCell ref="E93:J94"/>
    <mergeCell ref="L93:L94"/>
    <mergeCell ref="N93:S94"/>
    <mergeCell ref="B87:V88"/>
    <mergeCell ref="B90:D91"/>
    <mergeCell ref="E90:J91"/>
    <mergeCell ref="K90:M91"/>
    <mergeCell ref="N90:S91"/>
    <mergeCell ref="T90:V91"/>
    <mergeCell ref="A81:C81"/>
    <mergeCell ref="A82:C82"/>
    <mergeCell ref="X82:AE82"/>
    <mergeCell ref="A83:C83"/>
    <mergeCell ref="Z83:AA83"/>
    <mergeCell ref="AA31:AB31"/>
    <mergeCell ref="AA32:AB32"/>
    <mergeCell ref="H40:I40"/>
    <mergeCell ref="AA9:AA10"/>
    <mergeCell ref="X9:Z10"/>
    <mergeCell ref="AB9:AD10"/>
    <mergeCell ref="X26:AD27"/>
    <mergeCell ref="B17:D18"/>
    <mergeCell ref="F14:S15"/>
    <mergeCell ref="U17:V18"/>
    <mergeCell ref="AA7:AD7"/>
    <mergeCell ref="T14:V15"/>
    <mergeCell ref="B11:V12"/>
    <mergeCell ref="B14:E15"/>
    <mergeCell ref="F17:S18"/>
    <mergeCell ref="AB1:AC1"/>
    <mergeCell ref="A6:C6"/>
    <mergeCell ref="A7:C7"/>
    <mergeCell ref="A5:C5"/>
    <mergeCell ref="G1:AA1"/>
    <mergeCell ref="A1:F1"/>
    <mergeCell ref="B2:Q2"/>
    <mergeCell ref="R2:V2"/>
    <mergeCell ref="AB2:AC2"/>
    <mergeCell ref="X6:AE6"/>
  </mergeCells>
  <phoneticPr fontId="2" type="noConversion"/>
  <dataValidations count="5">
    <dataValidation type="list" allowBlank="1" showInputMessage="1" showErrorMessage="1" sqref="B2">
      <formula1>$C$3:$J$3</formula1>
    </dataValidation>
    <dataValidation type="list" allowBlank="1" showInputMessage="1" showErrorMessage="1" sqref="G1:AA1">
      <formula1>$C$4:$F$4</formula1>
    </dataValidation>
    <dataValidation type="list" allowBlank="1" showInputMessage="1" showErrorMessage="1" sqref="AI8">
      <formula1>$AN$3:$AP$3</formula1>
    </dataValidation>
    <dataValidation type="list" allowBlank="1" showInputMessage="1" showErrorMessage="1" sqref="AI12">
      <formula1>$AN$4:$AQ$4</formula1>
    </dataValidation>
    <dataValidation type="list" allowBlank="1" showInputMessage="1" showErrorMessage="1" sqref="AI16">
      <formula1>$AN$5:$AQ$5</formula1>
    </dataValidation>
  </dataValidations>
  <printOptions horizontalCentered="1"/>
  <pageMargins left="0.19685039370078741" right="0.23622047244094491" top="0.27559055118110237" bottom="0.27559055118110237" header="0.31496062992125984" footer="0.31496062992125984"/>
  <pageSetup paperSize="9" scale="5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0"/>
  <sheetViews>
    <sheetView showGridLines="0" zoomScale="75" zoomScaleNormal="90" workbookViewId="0">
      <selection activeCell="A3" sqref="A3"/>
    </sheetView>
  </sheetViews>
  <sheetFormatPr baseColWidth="10" defaultRowHeight="14.25"/>
  <cols>
    <col min="1" max="3" width="6.85546875" style="1" customWidth="1"/>
    <col min="4" max="4" width="4.140625" style="1" customWidth="1"/>
    <col min="5" max="5" width="5.7109375" style="1" customWidth="1"/>
    <col min="6" max="18" width="6.85546875" style="1" customWidth="1"/>
    <col min="19" max="19" width="3" style="1" customWidth="1"/>
    <col min="20" max="20" width="6.28515625" style="1" customWidth="1"/>
    <col min="21" max="21" width="6.85546875" style="1" customWidth="1"/>
    <col min="22" max="22" width="10.5703125" style="1" customWidth="1"/>
    <col min="23" max="23" width="15.140625" style="1" customWidth="1"/>
    <col min="24" max="24" width="11.42578125" style="1"/>
    <col min="25" max="25" width="1.140625" style="1" customWidth="1"/>
    <col min="26" max="26" width="3.140625" style="1" customWidth="1"/>
    <col min="27" max="27" width="5.7109375" style="1" customWidth="1"/>
    <col min="28" max="29" width="3" style="1" customWidth="1"/>
    <col min="30" max="30" width="1.7109375" style="1" customWidth="1"/>
    <col min="31" max="31" width="5.5703125" style="1" customWidth="1"/>
    <col min="32" max="34" width="11.42578125" style="1"/>
    <col min="35" max="35" width="23.5703125" style="1" customWidth="1"/>
    <col min="36" max="39" width="11.42578125" style="1"/>
    <col min="40" max="40" width="16.5703125" style="1" customWidth="1"/>
    <col min="41" max="16384" width="11.42578125" style="1"/>
  </cols>
  <sheetData>
    <row r="1" spans="1:43" s="6" customFormat="1" ht="21" customHeight="1">
      <c r="A1" s="102" t="s">
        <v>16</v>
      </c>
      <c r="B1" s="102"/>
      <c r="C1" s="102"/>
      <c r="D1" s="102"/>
      <c r="E1" s="102"/>
      <c r="F1" s="102"/>
      <c r="G1" s="101" t="s">
        <v>48</v>
      </c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99"/>
      <c r="AC1" s="99"/>
    </row>
    <row r="2" spans="1:43" s="6" customFormat="1" ht="44.25">
      <c r="A2" s="50">
        <f>'Contrôle P1-3'!A2</f>
        <v>1.0900000000000001</v>
      </c>
      <c r="B2" s="103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  <c r="R2" s="106" t="s">
        <v>49</v>
      </c>
      <c r="S2" s="107"/>
      <c r="T2" s="107"/>
      <c r="U2" s="107"/>
      <c r="V2" s="108"/>
      <c r="W2" s="154" t="s">
        <v>50</v>
      </c>
      <c r="X2" s="155"/>
      <c r="Y2" s="156"/>
      <c r="Z2" s="152">
        <f>ROUND((W35+AP33+W111)*20/56,1)</f>
        <v>0</v>
      </c>
      <c r="AA2" s="153"/>
      <c r="AB2" s="109" t="s">
        <v>69</v>
      </c>
      <c r="AC2" s="109"/>
      <c r="AN2" s="147" t="s">
        <v>65</v>
      </c>
      <c r="AO2" s="147"/>
      <c r="AP2" s="147"/>
      <c r="AQ2" s="147"/>
    </row>
    <row r="3" spans="1:43" s="6" customFormat="1" ht="12.75" customHeight="1">
      <c r="A3" s="12"/>
      <c r="B3" s="7"/>
      <c r="C3" s="14" t="s">
        <v>1</v>
      </c>
      <c r="D3" s="16" t="s">
        <v>0</v>
      </c>
      <c r="E3" s="16" t="s">
        <v>2</v>
      </c>
      <c r="F3" s="16"/>
      <c r="G3" s="16"/>
      <c r="H3" s="16"/>
      <c r="I3" s="15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6" t="s">
        <v>15</v>
      </c>
      <c r="P3" s="16"/>
      <c r="Q3" s="16" t="s">
        <v>6</v>
      </c>
      <c r="R3" s="16" t="s">
        <v>7</v>
      </c>
      <c r="S3" s="16"/>
      <c r="T3" s="16"/>
      <c r="AN3" s="81" t="s">
        <v>35</v>
      </c>
      <c r="AO3" s="82" t="s">
        <v>36</v>
      </c>
      <c r="AP3" s="82" t="s">
        <v>30</v>
      </c>
      <c r="AQ3" s="82"/>
    </row>
    <row r="4" spans="1:43" s="6" customFormat="1" ht="12.75" customHeight="1">
      <c r="A4" s="8"/>
      <c r="B4" s="7"/>
      <c r="C4" s="17" t="s">
        <v>3</v>
      </c>
      <c r="D4" s="17" t="s">
        <v>48</v>
      </c>
      <c r="E4" s="17" t="s">
        <v>4</v>
      </c>
      <c r="F4" s="17" t="s">
        <v>5</v>
      </c>
      <c r="G4" s="10"/>
      <c r="H4" s="10"/>
      <c r="I4" s="10"/>
      <c r="Z4" s="52" t="s">
        <v>68</v>
      </c>
      <c r="AN4" s="82" t="s">
        <v>39</v>
      </c>
      <c r="AO4" s="82" t="s">
        <v>40</v>
      </c>
      <c r="AP4" s="82" t="s">
        <v>41</v>
      </c>
      <c r="AQ4" s="82" t="s">
        <v>30</v>
      </c>
    </row>
    <row r="5" spans="1:43" s="6" customFormat="1" ht="23.25" customHeight="1">
      <c r="A5" s="100" t="s">
        <v>8</v>
      </c>
      <c r="B5" s="100"/>
      <c r="C5" s="100"/>
      <c r="D5" s="13"/>
      <c r="E5" s="13" t="s">
        <v>23</v>
      </c>
      <c r="F5" s="13"/>
      <c r="H5" s="9"/>
      <c r="I5" s="10"/>
      <c r="U5" s="1"/>
      <c r="V5" s="1"/>
      <c r="AN5" s="82" t="s">
        <v>43</v>
      </c>
      <c r="AO5" s="82" t="s">
        <v>44</v>
      </c>
      <c r="AP5" s="82" t="s">
        <v>46</v>
      </c>
      <c r="AQ5" s="82" t="s">
        <v>30</v>
      </c>
    </row>
    <row r="6" spans="1:43" s="6" customFormat="1" ht="23.25" customHeight="1">
      <c r="A6" s="100" t="s">
        <v>25</v>
      </c>
      <c r="B6" s="100"/>
      <c r="C6" s="100"/>
      <c r="D6" s="11"/>
      <c r="E6" s="13" t="s">
        <v>24</v>
      </c>
      <c r="T6" s="1"/>
      <c r="U6" s="1"/>
      <c r="V6" s="1"/>
      <c r="W6" s="1"/>
      <c r="X6" s="125" t="s">
        <v>29</v>
      </c>
      <c r="Y6" s="125"/>
      <c r="Z6" s="125"/>
      <c r="AA6" s="125"/>
      <c r="AB6" s="125"/>
      <c r="AC6" s="125"/>
      <c r="AD6" s="125"/>
      <c r="AE6" s="125"/>
      <c r="AH6" s="48" t="s">
        <v>34</v>
      </c>
      <c r="AI6" s="52" t="s">
        <v>67</v>
      </c>
      <c r="AL6" s="51"/>
      <c r="AN6" s="82"/>
      <c r="AO6" s="82"/>
      <c r="AP6" s="82"/>
      <c r="AQ6" s="82"/>
    </row>
    <row r="7" spans="1:43" ht="18">
      <c r="A7" s="100" t="s">
        <v>26</v>
      </c>
      <c r="B7" s="100"/>
      <c r="C7" s="100"/>
      <c r="D7" s="11"/>
      <c r="E7" s="13" t="s">
        <v>27</v>
      </c>
      <c r="X7" s="20"/>
      <c r="Y7" s="20"/>
      <c r="Z7" s="20"/>
      <c r="AA7" s="116">
        <f>ROUNDUP((20.1*$A$2),0)</f>
        <v>22</v>
      </c>
      <c r="AB7" s="117"/>
      <c r="AC7" s="117"/>
      <c r="AD7" s="118"/>
      <c r="AE7" s="6"/>
      <c r="AH7" s="6" t="s">
        <v>37</v>
      </c>
      <c r="AI7" s="6"/>
      <c r="AJ7" s="6"/>
      <c r="AK7" s="6"/>
      <c r="AL7" s="6"/>
      <c r="AN7" s="83"/>
      <c r="AO7" s="83"/>
      <c r="AP7" s="83"/>
      <c r="AQ7" s="83"/>
    </row>
    <row r="8" spans="1:43" ht="18">
      <c r="X8" s="20"/>
      <c r="Y8" s="20"/>
      <c r="Z8" s="20"/>
      <c r="AA8" s="21"/>
      <c r="AB8" s="22"/>
      <c r="AC8" s="22"/>
      <c r="AD8" s="23"/>
      <c r="AH8" s="49" t="s">
        <v>38</v>
      </c>
      <c r="AI8" s="74" t="str">
        <f>'Contrôle P1-3'!AI8</f>
        <v>???</v>
      </c>
      <c r="AJ8" s="66" t="s">
        <v>36</v>
      </c>
      <c r="AK8" s="67">
        <f>IF(AI8=AJ8,2,0)</f>
        <v>0</v>
      </c>
      <c r="AL8" s="44"/>
      <c r="AN8" s="83"/>
      <c r="AO8" s="83"/>
      <c r="AP8" s="83"/>
      <c r="AQ8" s="83"/>
    </row>
    <row r="9" spans="1:43">
      <c r="B9" s="52" t="s">
        <v>67</v>
      </c>
      <c r="H9" s="86" t="s">
        <v>47</v>
      </c>
      <c r="X9" s="133">
        <f>ROUNDUP((19.1*A2),1)</f>
        <v>20.900000000000002</v>
      </c>
      <c r="Y9" s="134"/>
      <c r="Z9" s="135"/>
      <c r="AA9" s="131">
        <f>ROUND((5.1*$A$2),1)</f>
        <v>5.6</v>
      </c>
      <c r="AB9" s="136">
        <f>AA7-AA9</f>
        <v>16.399999999999999</v>
      </c>
      <c r="AC9" s="137"/>
      <c r="AD9" s="138"/>
      <c r="AH9" s="6"/>
      <c r="AI9" s="6"/>
      <c r="AJ9" s="68"/>
      <c r="AK9" s="44"/>
      <c r="AL9" s="44"/>
      <c r="AN9" s="83"/>
      <c r="AO9" s="83"/>
      <c r="AP9" s="83"/>
      <c r="AQ9" s="83"/>
    </row>
    <row r="10" spans="1:43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X10" s="116"/>
      <c r="Y10" s="117"/>
      <c r="Z10" s="118"/>
      <c r="AA10" s="132"/>
      <c r="AB10" s="136"/>
      <c r="AC10" s="137"/>
      <c r="AD10" s="138"/>
      <c r="AH10" s="51"/>
      <c r="AM10" s="51"/>
      <c r="AN10" s="82"/>
      <c r="AO10" s="82"/>
      <c r="AP10" s="83"/>
      <c r="AQ10" s="83"/>
    </row>
    <row r="11" spans="1:43">
      <c r="B11" s="119">
        <f>ROUNDUP((849*$A$2),0)</f>
        <v>926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1"/>
      <c r="W11" s="44"/>
      <c r="X11" s="4"/>
      <c r="Z11" s="2"/>
      <c r="AA11" s="18"/>
      <c r="AC11" s="3"/>
      <c r="AD11" s="2"/>
      <c r="AH11" s="6" t="s">
        <v>42</v>
      </c>
      <c r="AI11" s="6"/>
      <c r="AJ11" s="44"/>
      <c r="AK11" s="44"/>
      <c r="AL11" s="44"/>
      <c r="AN11" s="83"/>
      <c r="AO11" s="83"/>
      <c r="AP11" s="83"/>
      <c r="AQ11" s="83"/>
    </row>
    <row r="12" spans="1:43" ht="15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  <c r="W12" s="44"/>
      <c r="AH12" s="49" t="s">
        <v>38</v>
      </c>
      <c r="AI12" s="74" t="str">
        <f>'Contrôle P1-3'!AI12</f>
        <v>???</v>
      </c>
      <c r="AJ12" s="66" t="s">
        <v>41</v>
      </c>
      <c r="AK12" s="67">
        <f>IF(AI12=AJ12,2,0)</f>
        <v>0</v>
      </c>
      <c r="AL12" s="44"/>
      <c r="AN12" s="83"/>
      <c r="AO12" s="83"/>
      <c r="AP12" s="83"/>
      <c r="AQ12" s="83"/>
    </row>
    <row r="13" spans="1:43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44"/>
      <c r="AH13" s="6"/>
      <c r="AI13" s="6"/>
      <c r="AJ13" s="68"/>
      <c r="AK13" s="44"/>
      <c r="AL13" s="44"/>
    </row>
    <row r="14" spans="1:43" ht="14.25" customHeight="1">
      <c r="B14" s="110" t="str">
        <f>'Contrôle P1-3'!B14:E15</f>
        <v>???</v>
      </c>
      <c r="C14" s="111"/>
      <c r="D14" s="111"/>
      <c r="E14" s="112"/>
      <c r="F14" s="110" t="str">
        <f>'Contrôle P1-3'!F14:S15</f>
        <v>???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10" t="str">
        <f>'Contrôle P1-3'!T14:V15</f>
        <v>???</v>
      </c>
      <c r="U14" s="111"/>
      <c r="V14" s="112"/>
      <c r="W14" s="44"/>
      <c r="AH14" s="51"/>
      <c r="AM14" s="51"/>
      <c r="AN14" s="51"/>
    </row>
    <row r="15" spans="1:43" ht="14.25" customHeight="1">
      <c r="A15" s="28" t="str">
        <f>IF($B$2="P R E P A R A T I O N   d u   C O N T R O L E",$I$3,IF($B$2="C O N T R O L E",$K$3,""))</f>
        <v>…… /3pts</v>
      </c>
      <c r="B15" s="113"/>
      <c r="C15" s="114"/>
      <c r="D15" s="114"/>
      <c r="E15" s="115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113"/>
      <c r="U15" s="114"/>
      <c r="V15" s="115"/>
      <c r="W15" s="44"/>
      <c r="AH15" s="6" t="s">
        <v>45</v>
      </c>
      <c r="AI15" s="6"/>
      <c r="AJ15" s="44"/>
      <c r="AK15" s="44"/>
      <c r="AL15" s="44"/>
    </row>
    <row r="16" spans="1:43" ht="19.5">
      <c r="B16" s="30"/>
      <c r="C16" s="31"/>
      <c r="D16" s="31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0"/>
      <c r="U16" s="31"/>
      <c r="V16" s="32"/>
      <c r="W16" s="44"/>
      <c r="AH16" s="49" t="s">
        <v>38</v>
      </c>
      <c r="AI16" s="74" t="str">
        <f>'Contrôle P1-3'!AI16</f>
        <v>???</v>
      </c>
      <c r="AJ16" s="66" t="s">
        <v>43</v>
      </c>
      <c r="AK16" s="67">
        <f>IF(AI16=AJ16,2,0)</f>
        <v>0</v>
      </c>
      <c r="AL16" s="44"/>
    </row>
    <row r="17" spans="1:42" ht="19.5">
      <c r="B17" s="110" t="str">
        <f>'Contrôle P1-3'!B17:D18</f>
        <v>???</v>
      </c>
      <c r="C17" s="111"/>
      <c r="D17" s="112"/>
      <c r="E17" s="53"/>
      <c r="F17" s="111" t="str">
        <f>'Contrôle P1-3'!F17:S18</f>
        <v>???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53"/>
      <c r="U17" s="110" t="str">
        <f>'Contrôle P1-3'!U17:V18</f>
        <v>???</v>
      </c>
      <c r="V17" s="112"/>
      <c r="W17" s="44"/>
      <c r="AH17" s="6"/>
      <c r="AI17" s="6"/>
      <c r="AJ17" s="68"/>
      <c r="AK17" s="57"/>
      <c r="AL17" s="44"/>
    </row>
    <row r="18" spans="1:42" ht="12" customHeight="1">
      <c r="A18" s="28" t="str">
        <f>IF($B$2="P R E P A R A T I O N   d u   C O N T R O L E",$I$3,IF($B$2="C O N T R O L E",$K$3,""))</f>
        <v>…… /3pts</v>
      </c>
      <c r="B18" s="113"/>
      <c r="C18" s="114"/>
      <c r="D18" s="115"/>
      <c r="E18" s="5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55"/>
      <c r="U18" s="113"/>
      <c r="V18" s="115"/>
      <c r="W18" s="44"/>
      <c r="AJ18" s="44"/>
      <c r="AK18" s="44"/>
      <c r="AL18" s="44"/>
    </row>
    <row r="19" spans="1:42" ht="7.5" customHeight="1">
      <c r="B19" s="4"/>
      <c r="C19" s="3"/>
      <c r="D19" s="2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2"/>
      <c r="W19" s="44"/>
      <c r="AJ19" s="44"/>
      <c r="AK19" s="44"/>
      <c r="AL19" s="44"/>
    </row>
    <row r="20" spans="1:42">
      <c r="B20" s="4"/>
      <c r="D20" s="2"/>
      <c r="E20" s="18"/>
      <c r="T20" s="4"/>
      <c r="U20" s="4"/>
      <c r="V20" s="2"/>
      <c r="W20" s="44"/>
      <c r="AH20" s="6" t="s">
        <v>58</v>
      </c>
      <c r="AI20" s="44"/>
      <c r="AJ20" s="6"/>
      <c r="AK20" s="6"/>
      <c r="AL20" s="6"/>
      <c r="AM20" s="6"/>
      <c r="AO20" s="52">
        <f>ROUND(23.6*$A$2,1)</f>
        <v>25.7</v>
      </c>
      <c r="AP20" s="6">
        <f>AO20/2</f>
        <v>12.85</v>
      </c>
    </row>
    <row r="21" spans="1:42">
      <c r="W21" s="44"/>
      <c r="AH21" s="72"/>
      <c r="AI21" s="49" t="s">
        <v>52</v>
      </c>
      <c r="AJ21" s="157" t="str">
        <f>'Contrôle P1-3'!AJ21:AM21</f>
        <v>???</v>
      </c>
      <c r="AK21" s="158"/>
      <c r="AL21" s="158"/>
      <c r="AM21" s="159"/>
      <c r="AN21" s="73" t="s">
        <v>59</v>
      </c>
      <c r="AO21" s="44">
        <f>ROUND(2*PI()*(AO20/2)/10,1)</f>
        <v>8.1</v>
      </c>
      <c r="AP21" s="44">
        <f>IF(AJ21=AO21,2,0)</f>
        <v>0</v>
      </c>
    </row>
    <row r="22" spans="1:42">
      <c r="W22" s="44"/>
      <c r="AH22" s="72"/>
      <c r="AI22" s="6"/>
      <c r="AJ22" s="6"/>
      <c r="AK22" s="6"/>
      <c r="AL22" s="6"/>
      <c r="AM22" s="44"/>
      <c r="AN22" s="44"/>
      <c r="AO22" s="44"/>
      <c r="AP22" s="44"/>
    </row>
    <row r="23" spans="1:42">
      <c r="W23" s="44"/>
      <c r="AH23" s="57"/>
      <c r="AI23" s="49" t="s">
        <v>53</v>
      </c>
      <c r="AJ23" s="157" t="str">
        <f>'Contrôle P1-3'!AJ23:AM23</f>
        <v>???</v>
      </c>
      <c r="AK23" s="158"/>
      <c r="AL23" s="158"/>
      <c r="AM23" s="159"/>
      <c r="AN23" s="6" t="s">
        <v>60</v>
      </c>
      <c r="AO23" s="44">
        <f>ROUND(PI()*AP20*AP20/1000000,3)</f>
        <v>1E-3</v>
      </c>
      <c r="AP23" s="44">
        <f>IF(AJ23=AO23,2,0)</f>
        <v>0</v>
      </c>
    </row>
    <row r="24" spans="1:42">
      <c r="W24" s="44"/>
      <c r="AH24" s="57"/>
      <c r="AI24" s="44"/>
      <c r="AJ24" s="44"/>
      <c r="AK24" s="6"/>
      <c r="AL24" s="44"/>
      <c r="AM24" s="6"/>
      <c r="AN24" s="44"/>
      <c r="AO24" s="44"/>
      <c r="AP24" s="44"/>
    </row>
    <row r="25" spans="1:42">
      <c r="W25" s="44"/>
      <c r="AH25" s="57"/>
      <c r="AI25" s="44"/>
      <c r="AJ25" s="44"/>
      <c r="AK25" s="44"/>
      <c r="AL25" s="44"/>
      <c r="AM25" s="44"/>
      <c r="AN25" s="44"/>
      <c r="AO25" s="44"/>
      <c r="AP25" s="44"/>
    </row>
    <row r="26" spans="1:42">
      <c r="W26" s="44"/>
      <c r="X26" s="133">
        <f>ROUND(X9+AA9+AB9,1)</f>
        <v>42.9</v>
      </c>
      <c r="Y26" s="134"/>
      <c r="Z26" s="134"/>
      <c r="AA26" s="134"/>
      <c r="AB26" s="134"/>
      <c r="AC26" s="134"/>
      <c r="AD26" s="135"/>
      <c r="AH26" s="6" t="s">
        <v>61</v>
      </c>
      <c r="AI26" s="44"/>
      <c r="AJ26" s="6"/>
      <c r="AK26" s="6"/>
      <c r="AL26" s="6"/>
      <c r="AM26" s="6"/>
      <c r="AN26" s="6"/>
      <c r="AO26" s="44"/>
      <c r="AP26" s="44"/>
    </row>
    <row r="27" spans="1:42">
      <c r="W27" s="44"/>
      <c r="X27" s="116"/>
      <c r="Y27" s="117"/>
      <c r="Z27" s="117"/>
      <c r="AA27" s="117"/>
      <c r="AB27" s="117"/>
      <c r="AC27" s="117"/>
      <c r="AD27" s="118"/>
      <c r="AH27" s="72"/>
      <c r="AI27" s="49" t="s">
        <v>54</v>
      </c>
      <c r="AJ27" s="157" t="str">
        <f>'Contrôle P1-3'!AJ27:AM27</f>
        <v>???</v>
      </c>
      <c r="AK27" s="158"/>
      <c r="AL27" s="158"/>
      <c r="AM27" s="159"/>
      <c r="AN27" s="6" t="s">
        <v>55</v>
      </c>
      <c r="AO27" s="44">
        <f>ROUND(B11*0.82,1)</f>
        <v>759.3</v>
      </c>
      <c r="AP27" s="44">
        <f>IF(AJ27=AO27,2,0)</f>
        <v>0</v>
      </c>
    </row>
    <row r="28" spans="1:42">
      <c r="W28" s="44"/>
      <c r="X28" s="4"/>
      <c r="AD28" s="2"/>
      <c r="AH28" s="57"/>
      <c r="AI28" s="44"/>
      <c r="AJ28" s="44"/>
      <c r="AK28" s="44"/>
      <c r="AL28" s="44"/>
      <c r="AM28" s="44"/>
      <c r="AN28" s="44"/>
      <c r="AO28" s="44"/>
      <c r="AP28" s="44"/>
    </row>
    <row r="29" spans="1:42">
      <c r="W29" s="44"/>
      <c r="AH29" s="57"/>
      <c r="AI29" s="44"/>
      <c r="AJ29" s="44"/>
      <c r="AK29" s="44"/>
      <c r="AL29" s="44"/>
      <c r="AM29" s="44"/>
      <c r="AN29" s="44"/>
      <c r="AO29" s="44"/>
      <c r="AP29" s="44"/>
    </row>
    <row r="30" spans="1:42" ht="15.75">
      <c r="W30" s="44"/>
      <c r="X30" s="24" t="s">
        <v>17</v>
      </c>
      <c r="AH30" s="6" t="s">
        <v>56</v>
      </c>
      <c r="AI30" s="44"/>
      <c r="AJ30" s="6"/>
      <c r="AK30" s="6"/>
      <c r="AL30" s="6"/>
      <c r="AM30" s="6"/>
      <c r="AN30" s="6"/>
      <c r="AO30" s="44"/>
      <c r="AP30" s="44"/>
    </row>
    <row r="31" spans="1:42" ht="21" customHeight="1">
      <c r="W31" s="44"/>
      <c r="X31" s="1" t="s">
        <v>18</v>
      </c>
      <c r="Z31" s="69" t="s">
        <v>19</v>
      </c>
      <c r="AA31" s="126" t="str">
        <f>'Contrôle P1-3'!AA31:AB31</f>
        <v>???</v>
      </c>
      <c r="AB31" s="127"/>
      <c r="AC31" s="44">
        <f>IF(AA31=AA67,2,0)</f>
        <v>0</v>
      </c>
      <c r="AG31" s="44"/>
      <c r="AH31" s="72"/>
      <c r="AI31" s="49" t="s">
        <v>38</v>
      </c>
      <c r="AJ31" s="157" t="str">
        <f>'Contrôle P1-3'!AJ31:AM31</f>
        <v>???</v>
      </c>
      <c r="AK31" s="158"/>
      <c r="AL31" s="158"/>
      <c r="AM31" s="159"/>
      <c r="AN31" s="6" t="s">
        <v>57</v>
      </c>
      <c r="AO31" s="44">
        <v>6190</v>
      </c>
      <c r="AP31" s="44">
        <f>IF(AJ31=AO31,2,0)</f>
        <v>0</v>
      </c>
    </row>
    <row r="32" spans="1:42" ht="21" customHeight="1">
      <c r="W32" s="44"/>
      <c r="X32" s="1" t="s">
        <v>20</v>
      </c>
      <c r="Z32" s="70" t="s">
        <v>19</v>
      </c>
      <c r="AA32" s="128" t="str">
        <f>'Contrôle P1-3'!AA32:AB32</f>
        <v>???</v>
      </c>
      <c r="AB32" s="129"/>
      <c r="AC32" s="44">
        <f>IF(AA32=AA68,2,0)</f>
        <v>0</v>
      </c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43">
      <c r="W33" s="44"/>
      <c r="Z33" s="86" t="s">
        <v>47</v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84">
        <f>AK8+AK12+AK16+AP21+AP23+AP27+AP31</f>
        <v>0</v>
      </c>
      <c r="AQ33" s="85">
        <v>14</v>
      </c>
    </row>
    <row r="34" spans="1:4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AF34" s="44"/>
      <c r="AG34" s="44"/>
      <c r="AH34" s="44"/>
      <c r="AI34" s="44"/>
    </row>
    <row r="35" spans="1:43">
      <c r="A35" s="44"/>
      <c r="B35" s="44">
        <f>IF(B14=B50,2,0)</f>
        <v>0</v>
      </c>
      <c r="C35" s="44"/>
      <c r="D35" s="44"/>
      <c r="E35" s="44"/>
      <c r="F35" s="44"/>
      <c r="G35" s="44"/>
      <c r="H35" s="44"/>
      <c r="I35" s="44"/>
      <c r="J35" s="44"/>
      <c r="K35" s="44"/>
      <c r="L35" s="44">
        <f>IF(F14=F50,2,0)</f>
        <v>0</v>
      </c>
      <c r="M35" s="44"/>
      <c r="N35" s="44"/>
      <c r="O35" s="44"/>
      <c r="P35" s="44"/>
      <c r="Q35" s="44"/>
      <c r="R35" s="44"/>
      <c r="S35" s="44"/>
      <c r="T35" s="44"/>
      <c r="U35" s="44">
        <f>IF(T14=T50,2,0)</f>
        <v>0</v>
      </c>
      <c r="V35" s="44"/>
      <c r="W35" s="84">
        <f>SUM(B35:V36)+J40+AC31+AC32</f>
        <v>0</v>
      </c>
      <c r="X35" s="85">
        <v>18</v>
      </c>
    </row>
    <row r="36" spans="1:43">
      <c r="A36" s="44"/>
      <c r="B36" s="44">
        <f>IF(B17=B53,2,0)</f>
        <v>0</v>
      </c>
      <c r="C36" s="44"/>
      <c r="D36" s="44"/>
      <c r="E36" s="44"/>
      <c r="F36" s="44"/>
      <c r="G36" s="44"/>
      <c r="H36" s="44"/>
      <c r="I36" s="44"/>
      <c r="J36" s="44"/>
      <c r="K36" s="44"/>
      <c r="L36" s="44">
        <f>IF(F17=F53,2,0)</f>
        <v>0</v>
      </c>
      <c r="M36" s="44"/>
      <c r="N36" s="44"/>
      <c r="O36" s="44"/>
      <c r="P36" s="44"/>
      <c r="Q36" s="44"/>
      <c r="R36" s="44"/>
      <c r="S36" s="44"/>
      <c r="T36" s="44"/>
      <c r="U36" s="44">
        <f>IF(U17=U53,2,0)</f>
        <v>0</v>
      </c>
      <c r="V36" s="44"/>
      <c r="W36" s="44"/>
    </row>
    <row r="37" spans="1:43">
      <c r="W37" s="44"/>
    </row>
    <row r="38" spans="1:43" s="19" customFormat="1" ht="15">
      <c r="B38" s="19" t="s">
        <v>21</v>
      </c>
      <c r="W38" s="65"/>
    </row>
    <row r="40" spans="1:43" s="19" customFormat="1" ht="21" customHeight="1">
      <c r="G40" s="71" t="s">
        <v>51</v>
      </c>
      <c r="H40" s="130" t="str">
        <f>'Contrôle P1-3'!H40:I40</f>
        <v>???</v>
      </c>
      <c r="I40" s="130"/>
      <c r="J40" s="65">
        <f>IF(H40=H76,2,0)</f>
        <v>0</v>
      </c>
      <c r="K40" s="1"/>
    </row>
    <row r="43" spans="1:43" ht="44.25">
      <c r="A43" s="160" t="s">
        <v>28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2"/>
      <c r="AG43" s="1">
        <f>22+18+14</f>
        <v>54</v>
      </c>
    </row>
    <row r="45" spans="1:43">
      <c r="X45" s="134"/>
      <c r="Y45" s="134"/>
      <c r="Z45" s="134"/>
      <c r="AA45" s="134"/>
      <c r="AB45" s="134"/>
      <c r="AC45" s="134"/>
      <c r="AD45" s="134"/>
    </row>
    <row r="46" spans="1:43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X46" s="134"/>
      <c r="Y46" s="134"/>
      <c r="Z46" s="134"/>
      <c r="AA46" s="134"/>
      <c r="AB46" s="134"/>
      <c r="AC46" s="134"/>
      <c r="AD46" s="134"/>
    </row>
    <row r="47" spans="1:43">
      <c r="B47" s="119">
        <f>ROUNDUP((849*$A$2),0)</f>
        <v>926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1"/>
      <c r="X47" s="3"/>
      <c r="Y47" s="3"/>
      <c r="Z47" s="3"/>
      <c r="AA47" s="3"/>
      <c r="AB47" s="3"/>
      <c r="AC47" s="3"/>
      <c r="AD47" s="3"/>
    </row>
    <row r="48" spans="1:43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4"/>
      <c r="X48" s="3"/>
      <c r="Y48" s="3"/>
      <c r="Z48" s="3"/>
      <c r="AA48" s="3"/>
      <c r="AB48" s="3"/>
      <c r="AC48" s="3"/>
      <c r="AD48" s="3"/>
    </row>
    <row r="49" spans="1:30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26"/>
      <c r="U49" s="26"/>
      <c r="V49" s="27"/>
      <c r="X49" s="3"/>
      <c r="Y49" s="3"/>
      <c r="Z49" s="3"/>
      <c r="AA49" s="3"/>
      <c r="AB49" s="3"/>
      <c r="AC49" s="3"/>
      <c r="AD49" s="3"/>
    </row>
    <row r="50" spans="1:30" ht="14.25" customHeight="1">
      <c r="B50" s="163">
        <f>ROUND(X9+AA9,1)</f>
        <v>26.5</v>
      </c>
      <c r="C50" s="164"/>
      <c r="D50" s="164"/>
      <c r="E50" s="164"/>
      <c r="F50" s="163">
        <f>ROUND(B11-2*B50,1)</f>
        <v>873</v>
      </c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7"/>
      <c r="T50" s="169">
        <f>+B50</f>
        <v>26.5</v>
      </c>
      <c r="U50" s="169"/>
      <c r="V50" s="167"/>
      <c r="X50" s="3"/>
      <c r="Y50" s="3"/>
      <c r="Z50" s="3"/>
      <c r="AA50" s="3"/>
      <c r="AB50" s="3"/>
      <c r="AC50" s="3"/>
      <c r="AD50" s="3"/>
    </row>
    <row r="51" spans="1:30" ht="14.25" customHeight="1">
      <c r="A51" s="28" t="str">
        <f>IF($B$2="P R E P A R A T I O N   d u   C O N T R O L E",$I$3,IF($B$2="C O N T R O L E",$J$3,""))</f>
        <v>…… /2pts</v>
      </c>
      <c r="B51" s="165"/>
      <c r="C51" s="166"/>
      <c r="D51" s="166"/>
      <c r="E51" s="166"/>
      <c r="F51" s="165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8"/>
      <c r="T51" s="166"/>
      <c r="U51" s="166"/>
      <c r="V51" s="168"/>
      <c r="X51" s="3"/>
      <c r="Y51" s="3"/>
      <c r="Z51" s="3"/>
      <c r="AA51" s="3"/>
      <c r="AB51" s="3"/>
      <c r="AC51" s="3"/>
      <c r="AD51" s="3"/>
    </row>
    <row r="52" spans="1:30">
      <c r="B52" s="58"/>
      <c r="C52" s="59"/>
      <c r="D52" s="59"/>
      <c r="E52" s="60"/>
      <c r="F52" s="57"/>
      <c r="G52" s="57"/>
      <c r="H52" s="57"/>
      <c r="I52" s="57"/>
      <c r="J52" s="57"/>
      <c r="K52" s="57"/>
      <c r="L52" s="149" t="s">
        <v>31</v>
      </c>
      <c r="M52" s="149"/>
      <c r="N52" s="57"/>
      <c r="O52" s="57"/>
      <c r="P52" s="57"/>
      <c r="Q52" s="57"/>
      <c r="R52" s="57"/>
      <c r="S52" s="57"/>
      <c r="T52" s="58"/>
      <c r="U52" s="59"/>
      <c r="V52" s="60"/>
      <c r="X52" s="3"/>
      <c r="Y52" s="3"/>
      <c r="Z52" s="3"/>
      <c r="AA52" s="3"/>
      <c r="AB52" s="3"/>
      <c r="AC52" s="3"/>
      <c r="AD52" s="3"/>
    </row>
    <row r="53" spans="1:30" ht="18">
      <c r="B53" s="163">
        <f>X9</f>
        <v>20.900000000000002</v>
      </c>
      <c r="C53" s="164"/>
      <c r="D53" s="167"/>
      <c r="E53" s="61"/>
      <c r="F53" s="169">
        <f>ROUND(B11-2*B53,1)</f>
        <v>884.2</v>
      </c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63"/>
      <c r="U53" s="163">
        <f>+B53</f>
        <v>20.900000000000002</v>
      </c>
      <c r="V53" s="167"/>
      <c r="X53" s="3"/>
      <c r="Y53" s="3"/>
      <c r="Z53" s="3"/>
      <c r="AA53" s="3"/>
      <c r="AB53" s="3"/>
      <c r="AC53" s="3"/>
      <c r="AD53" s="3"/>
    </row>
    <row r="54" spans="1:30" ht="18">
      <c r="A54" s="28" t="str">
        <f>IF($B$2="P R E P A R A T I O N   d u   C O N T R O L E",$I$3,IF($B$2="C O N T R O L E",$J$3,""))</f>
        <v>…… /2pts</v>
      </c>
      <c r="B54" s="165"/>
      <c r="C54" s="166"/>
      <c r="D54" s="168"/>
      <c r="E54" s="62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64"/>
      <c r="U54" s="165"/>
      <c r="V54" s="168"/>
      <c r="X54" s="3"/>
      <c r="Y54" s="3"/>
      <c r="Z54" s="3"/>
      <c r="AA54" s="3"/>
      <c r="AB54" s="3"/>
      <c r="AC54" s="3"/>
      <c r="AD54" s="3"/>
    </row>
    <row r="55" spans="1:30" ht="15" customHeight="1">
      <c r="B55" s="29"/>
      <c r="C55" s="45"/>
      <c r="D55" s="46"/>
      <c r="E55" s="29"/>
      <c r="F55" s="45"/>
      <c r="G55" s="45"/>
      <c r="H55" s="45"/>
      <c r="I55" s="45"/>
      <c r="J55" s="45"/>
      <c r="K55" s="149" t="s">
        <v>66</v>
      </c>
      <c r="L55" s="149"/>
      <c r="M55" s="149"/>
      <c r="N55" s="45"/>
      <c r="O55" s="45"/>
      <c r="P55" s="45"/>
      <c r="Q55" s="45"/>
      <c r="R55" s="45"/>
      <c r="S55" s="45"/>
      <c r="T55" s="45"/>
      <c r="U55" s="29"/>
      <c r="V55" s="46"/>
      <c r="X55" s="3"/>
      <c r="Y55" s="3"/>
      <c r="Z55" s="3"/>
      <c r="AA55" s="3"/>
      <c r="AB55" s="3"/>
      <c r="AC55" s="3"/>
      <c r="AD55" s="3"/>
    </row>
    <row r="56" spans="1:30">
      <c r="B56" s="29"/>
      <c r="C56" s="44"/>
      <c r="D56" s="46"/>
      <c r="E56" s="47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29"/>
      <c r="U56" s="29"/>
      <c r="V56" s="46"/>
      <c r="X56" s="3"/>
      <c r="Y56" s="3"/>
      <c r="Z56" s="3"/>
      <c r="AA56" s="3"/>
      <c r="AB56" s="3"/>
      <c r="AC56" s="3"/>
      <c r="AD56" s="3"/>
    </row>
    <row r="57" spans="1:30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X57" s="3"/>
      <c r="Y57" s="3"/>
      <c r="Z57" s="3"/>
      <c r="AA57" s="3"/>
      <c r="AB57" s="3"/>
      <c r="AC57" s="3"/>
      <c r="AD57" s="3"/>
    </row>
    <row r="58" spans="1:30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X58" s="3"/>
      <c r="Y58" s="3"/>
      <c r="Z58" s="3"/>
      <c r="AA58" s="3"/>
      <c r="AB58" s="3"/>
      <c r="AC58" s="3"/>
      <c r="AD58" s="3"/>
    </row>
    <row r="59" spans="1:30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X59" s="3"/>
      <c r="Y59" s="3"/>
      <c r="Z59" s="3"/>
      <c r="AA59" s="3"/>
      <c r="AB59" s="3"/>
      <c r="AC59" s="3"/>
      <c r="AD59" s="3"/>
    </row>
    <row r="60" spans="1:30">
      <c r="X60" s="3"/>
      <c r="Y60" s="3"/>
      <c r="Z60" s="3"/>
      <c r="AA60" s="3"/>
      <c r="AB60" s="3"/>
      <c r="AC60" s="3"/>
      <c r="AD60" s="3"/>
    </row>
    <row r="61" spans="1:30">
      <c r="X61" s="3"/>
      <c r="Y61" s="3"/>
      <c r="Z61" s="3"/>
      <c r="AA61" s="3"/>
      <c r="AB61" s="3"/>
      <c r="AC61" s="3"/>
      <c r="AD61" s="3"/>
    </row>
    <row r="62" spans="1:30">
      <c r="X62" s="134"/>
      <c r="Y62" s="134"/>
      <c r="Z62" s="134"/>
      <c r="AA62" s="134"/>
      <c r="AB62" s="134"/>
      <c r="AC62" s="134"/>
      <c r="AD62" s="134"/>
    </row>
    <row r="63" spans="1:30">
      <c r="X63" s="134"/>
      <c r="Y63" s="134"/>
      <c r="Z63" s="134"/>
      <c r="AA63" s="134"/>
      <c r="AB63" s="134"/>
      <c r="AC63" s="134"/>
      <c r="AD63" s="134"/>
    </row>
    <row r="64" spans="1:30">
      <c r="X64" s="3"/>
      <c r="Y64" s="3"/>
      <c r="Z64" s="3"/>
      <c r="AA64" s="3"/>
      <c r="AB64" s="3"/>
      <c r="AC64" s="3"/>
      <c r="AD64" s="3"/>
    </row>
    <row r="65" spans="1:32">
      <c r="AC65" s="3"/>
      <c r="AD65" s="3"/>
    </row>
    <row r="66" spans="1:32" ht="15">
      <c r="X66" s="24" t="s">
        <v>17</v>
      </c>
      <c r="AC66" s="3"/>
      <c r="AD66" s="3"/>
    </row>
    <row r="67" spans="1:32" ht="21" customHeight="1">
      <c r="X67" s="1" t="s">
        <v>18</v>
      </c>
      <c r="Z67" s="5" t="s">
        <v>19</v>
      </c>
      <c r="AA67" s="170">
        <f>ROUND(2*X9,1)</f>
        <v>41.8</v>
      </c>
      <c r="AB67" s="170"/>
      <c r="AC67" s="3"/>
      <c r="AD67" s="3"/>
      <c r="AF67" s="44"/>
    </row>
    <row r="68" spans="1:32" ht="21" customHeight="1">
      <c r="X68" s="1" t="s">
        <v>20</v>
      </c>
      <c r="Z68" s="5" t="s">
        <v>19</v>
      </c>
      <c r="AA68" s="170">
        <f>ROUND(2*B50,1)</f>
        <v>53</v>
      </c>
      <c r="AB68" s="170"/>
      <c r="AC68" s="3"/>
      <c r="AD68" s="3"/>
      <c r="AF68" s="44"/>
    </row>
    <row r="69" spans="1:32">
      <c r="AC69" s="3"/>
      <c r="AD69" s="3"/>
    </row>
    <row r="70" spans="1:32">
      <c r="AC70" s="3"/>
      <c r="AD70" s="3"/>
    </row>
    <row r="74" spans="1:32" ht="15">
      <c r="A74" s="19"/>
      <c r="B74" s="19" t="s">
        <v>21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6" spans="1:32" ht="30.75" customHeight="1">
      <c r="A76" s="19"/>
      <c r="B76" s="19"/>
      <c r="C76" s="19"/>
      <c r="D76" s="19" t="s">
        <v>22</v>
      </c>
      <c r="E76" s="19"/>
      <c r="F76" s="19"/>
      <c r="G76" s="19"/>
      <c r="H76" s="171">
        <f>ROUND(B11-2*(X9+AA7+2.5),1)</f>
        <v>835.2</v>
      </c>
      <c r="I76" s="171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81" spans="1:43" ht="15">
      <c r="A81" s="100" t="s">
        <v>8</v>
      </c>
      <c r="B81" s="100"/>
      <c r="C81" s="100"/>
      <c r="D81" s="13"/>
      <c r="E81" s="13" t="s">
        <v>23</v>
      </c>
      <c r="F81" s="13"/>
      <c r="G81" s="6"/>
      <c r="H81" s="9"/>
      <c r="I81" s="1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ht="22.5">
      <c r="A82" s="100" t="s">
        <v>25</v>
      </c>
      <c r="B82" s="100"/>
      <c r="C82" s="100"/>
      <c r="D82" s="11"/>
      <c r="E82" s="13" t="s">
        <v>24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X82" s="125" t="s">
        <v>29</v>
      </c>
      <c r="Y82" s="125"/>
      <c r="Z82" s="125"/>
      <c r="AA82" s="125"/>
      <c r="AB82" s="125"/>
      <c r="AC82" s="125"/>
      <c r="AD82" s="125"/>
      <c r="AE82" s="125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ht="18">
      <c r="A83" s="100" t="s">
        <v>26</v>
      </c>
      <c r="B83" s="100"/>
      <c r="C83" s="100"/>
      <c r="D83" s="11"/>
      <c r="E83" s="13" t="s">
        <v>27</v>
      </c>
      <c r="X83" s="20"/>
      <c r="Y83" s="20"/>
      <c r="Z83" s="116">
        <f>ROUNDUP((20.1*$A$2),0)</f>
        <v>22</v>
      </c>
      <c r="AA83" s="118"/>
      <c r="AB83" s="38"/>
      <c r="AC83" s="39"/>
      <c r="AD83" s="39"/>
      <c r="AE83" s="6"/>
    </row>
    <row r="84" spans="1:43" ht="18">
      <c r="X84" s="20"/>
      <c r="Y84" s="20"/>
      <c r="Z84" s="21"/>
      <c r="AA84" s="23"/>
      <c r="AB84" s="38"/>
      <c r="AC84" s="39"/>
      <c r="AD84" s="39"/>
    </row>
    <row r="85" spans="1:43" ht="18">
      <c r="E85" s="52" t="s">
        <v>67</v>
      </c>
      <c r="X85" s="133">
        <f>ROUND((19.1*$A$2),1)</f>
        <v>20.8</v>
      </c>
      <c r="Y85" s="135"/>
      <c r="Z85" s="150">
        <f>ROUND((5.1*$A$2),1)</f>
        <v>5.6</v>
      </c>
      <c r="AB85" s="41">
        <f>Z83-Z85</f>
        <v>16.399999999999999</v>
      </c>
      <c r="AC85" s="42"/>
      <c r="AD85" s="42"/>
    </row>
    <row r="86" spans="1:43" ht="18">
      <c r="B86" s="16"/>
      <c r="C86" s="16"/>
      <c r="D86" s="16"/>
      <c r="E86" s="1" t="s">
        <v>47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X86" s="116"/>
      <c r="Y86" s="118"/>
      <c r="Z86" s="151"/>
      <c r="AB86" s="41"/>
      <c r="AC86" s="42"/>
      <c r="AD86" s="42"/>
    </row>
    <row r="87" spans="1:43">
      <c r="B87" s="119">
        <f>ROUNDUP((849*$A$2),0)</f>
        <v>926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1"/>
      <c r="X87" s="4"/>
      <c r="Z87" s="18"/>
      <c r="AA87" s="18"/>
      <c r="AB87" s="4"/>
      <c r="AC87" s="3"/>
      <c r="AD87" s="3"/>
    </row>
    <row r="88" spans="1:43">
      <c r="B88" s="122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4"/>
    </row>
    <row r="89" spans="1:43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7"/>
    </row>
    <row r="90" spans="1:43">
      <c r="B90" s="139" t="str">
        <f>'Contrôle P1-3'!B90:D91</f>
        <v>???</v>
      </c>
      <c r="C90" s="145"/>
      <c r="D90" s="140"/>
      <c r="E90" s="110" t="str">
        <f>'Contrôle P1-3'!E90:J91</f>
        <v>???</v>
      </c>
      <c r="F90" s="111"/>
      <c r="G90" s="111"/>
      <c r="H90" s="111"/>
      <c r="I90" s="111"/>
      <c r="J90" s="112"/>
      <c r="K90" s="139" t="str">
        <f>'Contrôle P1-3'!K90:M91</f>
        <v>???</v>
      </c>
      <c r="L90" s="145"/>
      <c r="M90" s="140"/>
      <c r="N90" s="110" t="str">
        <f>'Contrôle P1-3'!N90:S91</f>
        <v>???</v>
      </c>
      <c r="O90" s="111"/>
      <c r="P90" s="111"/>
      <c r="Q90" s="111"/>
      <c r="R90" s="111"/>
      <c r="S90" s="112"/>
      <c r="T90" s="139" t="str">
        <f>'Contrôle P1-3'!T90:V91</f>
        <v>???</v>
      </c>
      <c r="U90" s="145"/>
      <c r="V90" s="140"/>
    </row>
    <row r="91" spans="1:43">
      <c r="A91" s="28" t="str">
        <f>IF($B$2="P R E P A R A T I O N   d u   C O N T R O L E",$I$3,IF($B$2="C O N T R O L E",$M$3,""))</f>
        <v>…… /5pts</v>
      </c>
      <c r="B91" s="141"/>
      <c r="C91" s="146"/>
      <c r="D91" s="142"/>
      <c r="E91" s="113"/>
      <c r="F91" s="114"/>
      <c r="G91" s="114"/>
      <c r="H91" s="114"/>
      <c r="I91" s="114"/>
      <c r="J91" s="115"/>
      <c r="K91" s="141"/>
      <c r="L91" s="146"/>
      <c r="M91" s="142"/>
      <c r="N91" s="113"/>
      <c r="O91" s="114"/>
      <c r="P91" s="114"/>
      <c r="Q91" s="114"/>
      <c r="R91" s="114"/>
      <c r="S91" s="115"/>
      <c r="T91" s="141"/>
      <c r="U91" s="146"/>
      <c r="V91" s="142"/>
    </row>
    <row r="92" spans="1:43" ht="19.5">
      <c r="B92" s="30"/>
      <c r="C92" s="33"/>
      <c r="D92" s="32"/>
      <c r="E92" s="33"/>
      <c r="F92" s="31"/>
      <c r="G92" s="149" t="s">
        <v>31</v>
      </c>
      <c r="H92" s="149"/>
      <c r="I92" s="31"/>
      <c r="J92" s="32"/>
      <c r="K92" s="31"/>
      <c r="L92" s="31"/>
      <c r="M92" s="31"/>
      <c r="N92" s="30"/>
      <c r="O92" s="31"/>
      <c r="P92" s="149" t="s">
        <v>31</v>
      </c>
      <c r="Q92" s="149"/>
      <c r="R92" s="31"/>
      <c r="S92" s="31"/>
      <c r="T92" s="30"/>
      <c r="U92" s="31"/>
      <c r="V92" s="32"/>
    </row>
    <row r="93" spans="1:43" ht="19.5">
      <c r="B93" s="139" t="str">
        <f>'Contrôle P1-3'!B93:C94</f>
        <v>???</v>
      </c>
      <c r="C93" s="140"/>
      <c r="D93" s="87"/>
      <c r="E93" s="111" t="str">
        <f>'Contrôle P1-3'!E93:J94</f>
        <v>???</v>
      </c>
      <c r="F93" s="111"/>
      <c r="G93" s="111"/>
      <c r="H93" s="111"/>
      <c r="I93" s="111"/>
      <c r="J93" s="111"/>
      <c r="K93" s="36"/>
      <c r="L93" s="172">
        <f>X85-2.8</f>
        <v>18</v>
      </c>
      <c r="M93" s="36"/>
      <c r="N93" s="111" t="str">
        <f>'Contrôle P1-3'!N93:S94</f>
        <v>???</v>
      </c>
      <c r="O93" s="111"/>
      <c r="P93" s="111"/>
      <c r="Q93" s="111"/>
      <c r="R93" s="111"/>
      <c r="S93" s="111"/>
      <c r="T93" s="53"/>
      <c r="U93" s="139" t="str">
        <f>'Contrôle P1-3'!U93:V94</f>
        <v>???</v>
      </c>
      <c r="V93" s="140"/>
    </row>
    <row r="94" spans="1:43" ht="19.5">
      <c r="A94" s="28" t="str">
        <f>IF($B$2="P R E P A R A T I O N   d u   C O N T R O L E",$I$3,IF($B$2="C O N T R O L E",$L$3,""))</f>
        <v>…… /4pts</v>
      </c>
      <c r="B94" s="141"/>
      <c r="C94" s="142"/>
      <c r="D94" s="88"/>
      <c r="E94" s="114"/>
      <c r="F94" s="114"/>
      <c r="G94" s="114"/>
      <c r="H94" s="114"/>
      <c r="I94" s="114"/>
      <c r="J94" s="114"/>
      <c r="K94" s="37"/>
      <c r="L94" s="173"/>
      <c r="M94" s="37"/>
      <c r="N94" s="114"/>
      <c r="O94" s="114"/>
      <c r="P94" s="114"/>
      <c r="Q94" s="114"/>
      <c r="R94" s="114"/>
      <c r="S94" s="114"/>
      <c r="T94" s="55"/>
      <c r="U94" s="141"/>
      <c r="V94" s="142"/>
    </row>
    <row r="95" spans="1:43">
      <c r="B95" s="4"/>
      <c r="C95" s="2"/>
      <c r="D95" s="4"/>
      <c r="E95" s="3"/>
      <c r="F95" s="3"/>
      <c r="G95" s="3"/>
      <c r="H95" s="3"/>
      <c r="I95" s="3"/>
      <c r="J95" s="3"/>
      <c r="K95" s="3"/>
      <c r="L95" s="18"/>
      <c r="M95" s="3"/>
      <c r="N95" s="3"/>
      <c r="O95" s="3"/>
      <c r="P95" s="3"/>
      <c r="Q95" s="3"/>
      <c r="R95" s="3"/>
      <c r="S95" s="3"/>
      <c r="T95" s="3"/>
      <c r="U95" s="4"/>
      <c r="V95" s="2"/>
    </row>
    <row r="96" spans="1:43">
      <c r="B96" s="4"/>
      <c r="C96" s="2"/>
      <c r="D96" s="18"/>
      <c r="E96" s="3"/>
      <c r="G96" s="1" t="s">
        <v>32</v>
      </c>
      <c r="J96" s="2"/>
      <c r="L96" s="18"/>
      <c r="N96" s="4"/>
      <c r="P96" s="1" t="s">
        <v>32</v>
      </c>
      <c r="T96" s="4"/>
      <c r="U96" s="4"/>
      <c r="V96" s="2"/>
    </row>
    <row r="97" spans="1:29">
      <c r="B97" s="4"/>
      <c r="C97" s="2"/>
      <c r="D97" s="2"/>
      <c r="J97" s="2"/>
      <c r="L97" s="18"/>
      <c r="N97" s="4"/>
      <c r="S97" s="2"/>
      <c r="U97" s="4"/>
      <c r="V97" s="2"/>
    </row>
    <row r="98" spans="1:29">
      <c r="C98" s="3"/>
      <c r="D98" s="2"/>
      <c r="J98" s="2"/>
      <c r="L98" s="18"/>
      <c r="N98" s="4"/>
      <c r="S98" s="2"/>
    </row>
    <row r="102" spans="1:29" ht="18">
      <c r="X102" s="133">
        <f>ROUND(X85+Z85+AB85,1)</f>
        <v>42.8</v>
      </c>
      <c r="Y102" s="134"/>
      <c r="Z102" s="134"/>
      <c r="AA102" s="134"/>
      <c r="AB102" s="135"/>
      <c r="AC102" s="39"/>
    </row>
    <row r="103" spans="1:29" ht="18">
      <c r="X103" s="116"/>
      <c r="Y103" s="117"/>
      <c r="Z103" s="117"/>
      <c r="AA103" s="117"/>
      <c r="AB103" s="118"/>
      <c r="AC103" s="40"/>
    </row>
    <row r="104" spans="1:29">
      <c r="X104" s="4"/>
      <c r="AB104" s="2"/>
    </row>
    <row r="106" spans="1:29" ht="15">
      <c r="X106" s="24" t="s">
        <v>17</v>
      </c>
    </row>
    <row r="107" spans="1:29" ht="18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Z107" s="5" t="s">
        <v>63</v>
      </c>
      <c r="AA107" s="148" t="str">
        <f>'Contrôle P1-3'!AA107:AB107</f>
        <v>???</v>
      </c>
      <c r="AB107" s="148"/>
      <c r="AC107" s="44">
        <f>IF(AA107=AA143,2,0)</f>
        <v>0</v>
      </c>
    </row>
    <row r="108" spans="1:29" ht="18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Z108" s="5" t="s">
        <v>64</v>
      </c>
      <c r="AA108" s="148" t="str">
        <f>'Contrôle P1-3'!AA108:AB108</f>
        <v>???</v>
      </c>
      <c r="AB108" s="148"/>
      <c r="AC108" s="44">
        <f>IF(AA108=AA144,2,0)</f>
        <v>0</v>
      </c>
    </row>
    <row r="109" spans="1:29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:29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>
        <f>IF(K90=K125,2,0)</f>
        <v>0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9">
      <c r="A111" s="44"/>
      <c r="B111" s="44">
        <f>IF(B90=B125,2,0)</f>
        <v>0</v>
      </c>
      <c r="C111" s="44"/>
      <c r="D111" s="44"/>
      <c r="E111" s="44"/>
      <c r="F111" s="44"/>
      <c r="G111" s="44"/>
      <c r="H111" s="44"/>
      <c r="I111" s="44">
        <f>IF(E125=E90,2,0)</f>
        <v>0</v>
      </c>
      <c r="J111" s="44"/>
      <c r="K111" s="44"/>
      <c r="L111" s="44"/>
      <c r="M111" s="44"/>
      <c r="N111" s="44"/>
      <c r="O111" s="44"/>
      <c r="P111" s="44"/>
      <c r="Q111" s="44">
        <f>IF(N125=N90,2,0)</f>
        <v>0</v>
      </c>
      <c r="R111" s="44"/>
      <c r="S111" s="44"/>
      <c r="T111" s="44"/>
      <c r="U111" s="44">
        <f>IF(T125=T90,2,0)</f>
        <v>0</v>
      </c>
      <c r="V111" s="44"/>
      <c r="W111" s="84">
        <f>SUM(B110:U112)+J116+AC107+AC108</f>
        <v>0</v>
      </c>
      <c r="X111" s="85">
        <v>24</v>
      </c>
    </row>
    <row r="112" spans="1:29">
      <c r="A112" s="44"/>
      <c r="B112" s="44">
        <f>IF(B93=B128,2,0)</f>
        <v>0</v>
      </c>
      <c r="C112" s="44"/>
      <c r="D112" s="44"/>
      <c r="E112" s="44"/>
      <c r="F112" s="44"/>
      <c r="G112" s="44"/>
      <c r="H112" s="44"/>
      <c r="I112" s="44">
        <f>IF(E128=E93,2,0)</f>
        <v>0</v>
      </c>
      <c r="J112" s="44"/>
      <c r="K112" s="44"/>
      <c r="L112" s="44"/>
      <c r="M112" s="44"/>
      <c r="N112" s="44"/>
      <c r="O112" s="44"/>
      <c r="P112" s="44"/>
      <c r="Q112" s="44">
        <f>IF(N128=N93,2,0)</f>
        <v>0</v>
      </c>
      <c r="R112" s="44"/>
      <c r="S112" s="44"/>
      <c r="T112" s="44"/>
      <c r="U112" s="44">
        <f>IF(U128=U93,2,0)</f>
        <v>0</v>
      </c>
      <c r="V112" s="44"/>
      <c r="W112" s="44"/>
      <c r="X112" s="44"/>
    </row>
    <row r="113" spans="1:43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43" ht="15">
      <c r="A114" s="19"/>
      <c r="B114" s="19" t="s">
        <v>21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</row>
    <row r="116" spans="1:43" ht="19.5">
      <c r="A116" s="19"/>
      <c r="B116" s="19"/>
      <c r="C116" s="19"/>
      <c r="D116" s="19" t="s">
        <v>22</v>
      </c>
      <c r="E116" s="19"/>
      <c r="F116" s="19"/>
      <c r="G116" s="19"/>
      <c r="H116" s="130" t="str">
        <f>'Contrôle P1-3'!H116:I116</f>
        <v>???</v>
      </c>
      <c r="I116" s="130"/>
      <c r="J116" s="65">
        <f>IF(H116=H150,2,0)</f>
        <v>0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</row>
    <row r="119" spans="1:43" ht="44.25">
      <c r="A119" s="160" t="s">
        <v>28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2"/>
    </row>
    <row r="121" spans="1:43">
      <c r="W121" s="44"/>
      <c r="X121" s="174"/>
      <c r="Y121" s="174"/>
      <c r="Z121" s="174"/>
      <c r="AA121" s="174"/>
      <c r="AB121" s="174"/>
      <c r="AC121" s="174"/>
      <c r="AD121" s="174"/>
      <c r="AE121" s="44"/>
      <c r="AF121" s="44"/>
      <c r="AG121" s="44"/>
      <c r="AH121" s="44"/>
      <c r="AI121" s="44"/>
    </row>
    <row r="122" spans="1:43">
      <c r="B122" s="175">
        <f>B87</f>
        <v>926</v>
      </c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7"/>
      <c r="W122" s="44"/>
      <c r="X122" s="174"/>
      <c r="Y122" s="174"/>
      <c r="Z122" s="174"/>
      <c r="AA122" s="174"/>
      <c r="AB122" s="174"/>
      <c r="AC122" s="174"/>
      <c r="AD122" s="174"/>
      <c r="AE122" s="44"/>
      <c r="AF122" s="44"/>
      <c r="AG122" s="44"/>
      <c r="AH122" s="44"/>
      <c r="AI122" s="44"/>
    </row>
    <row r="123" spans="1:43">
      <c r="B123" s="178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80"/>
      <c r="W123" s="44"/>
      <c r="X123" s="45"/>
      <c r="Y123" s="45"/>
      <c r="Z123" s="45"/>
      <c r="AA123" s="45"/>
      <c r="AB123" s="45"/>
      <c r="AC123" s="45"/>
      <c r="AD123" s="45"/>
      <c r="AE123" s="44"/>
      <c r="AF123" s="44"/>
      <c r="AG123" s="44"/>
      <c r="AH123" s="44"/>
      <c r="AI123" s="44"/>
    </row>
    <row r="124" spans="1:43"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75"/>
      <c r="W124" s="44"/>
      <c r="X124" s="45"/>
      <c r="Y124" s="45"/>
      <c r="Z124" s="45"/>
      <c r="AA124" s="45"/>
      <c r="AB124" s="45"/>
      <c r="AC124" s="45"/>
      <c r="AD124" s="45"/>
      <c r="AE124" s="44"/>
      <c r="AF124" s="44"/>
      <c r="AG124" s="44"/>
      <c r="AH124" s="44"/>
      <c r="AI124" s="44"/>
    </row>
    <row r="125" spans="1:43">
      <c r="B125" s="181">
        <f>ROUND(B128+Z85,1)</f>
        <v>26.4</v>
      </c>
      <c r="C125" s="182"/>
      <c r="D125" s="183"/>
      <c r="E125" s="181">
        <f>ROUND((B122/2)-B125-(K125/2),1)</f>
        <v>422</v>
      </c>
      <c r="F125" s="182"/>
      <c r="G125" s="182"/>
      <c r="H125" s="182"/>
      <c r="I125" s="182"/>
      <c r="J125" s="183"/>
      <c r="K125" s="181">
        <f>ROUND(L128+Z85+Z85,1)</f>
        <v>29.2</v>
      </c>
      <c r="L125" s="182"/>
      <c r="M125" s="183"/>
      <c r="N125" s="181">
        <f>E125</f>
        <v>422</v>
      </c>
      <c r="O125" s="182"/>
      <c r="P125" s="182"/>
      <c r="Q125" s="182"/>
      <c r="R125" s="182"/>
      <c r="S125" s="183"/>
      <c r="T125" s="181">
        <f>B125</f>
        <v>26.4</v>
      </c>
      <c r="U125" s="182"/>
      <c r="V125" s="183"/>
      <c r="W125" s="34"/>
      <c r="X125" s="43"/>
      <c r="Y125" s="43"/>
      <c r="Z125" s="43"/>
      <c r="AA125" s="43"/>
      <c r="AB125" s="43"/>
      <c r="AC125" s="43"/>
      <c r="AD125" s="43"/>
      <c r="AE125" s="34"/>
      <c r="AF125" s="44"/>
      <c r="AG125" s="44"/>
      <c r="AH125" s="44"/>
      <c r="AI125" s="44"/>
    </row>
    <row r="126" spans="1:43">
      <c r="A126" s="28" t="str">
        <f>IF($B$2="P R E P A R A T I O N   d u   C O N T R O L E",$I$3,IF($B$2="C O N T R O L E",$M$3,""))</f>
        <v>…… /5pts</v>
      </c>
      <c r="B126" s="184"/>
      <c r="C126" s="185"/>
      <c r="D126" s="186"/>
      <c r="E126" s="184"/>
      <c r="F126" s="185"/>
      <c r="G126" s="185"/>
      <c r="H126" s="185"/>
      <c r="I126" s="185"/>
      <c r="J126" s="186"/>
      <c r="K126" s="184"/>
      <c r="L126" s="185"/>
      <c r="M126" s="186"/>
      <c r="N126" s="184"/>
      <c r="O126" s="185"/>
      <c r="P126" s="185"/>
      <c r="Q126" s="185"/>
      <c r="R126" s="185"/>
      <c r="S126" s="186"/>
      <c r="T126" s="184"/>
      <c r="U126" s="185"/>
      <c r="V126" s="186"/>
      <c r="W126" s="34">
        <f>IF(B90=B125,1,0)</f>
        <v>0</v>
      </c>
      <c r="X126" s="43">
        <f>IF(E90=E125,1,0)</f>
        <v>0</v>
      </c>
      <c r="Y126" s="43"/>
      <c r="Z126" s="43">
        <f>IF(K90=K125,1,0)</f>
        <v>0</v>
      </c>
      <c r="AA126" s="43">
        <f>IF(N90=N125,1,0)</f>
        <v>0</v>
      </c>
      <c r="AB126" s="43"/>
      <c r="AC126" s="43">
        <f>IF(T90=T125,1,0)</f>
        <v>0</v>
      </c>
      <c r="AD126" s="43"/>
      <c r="AE126" s="34"/>
      <c r="AF126" s="44"/>
      <c r="AG126" s="44"/>
      <c r="AH126" s="44"/>
      <c r="AI126" s="44"/>
    </row>
    <row r="127" spans="1:43" ht="19.5">
      <c r="B127" s="89"/>
      <c r="C127" s="90"/>
      <c r="D127" s="91"/>
      <c r="E127" s="90"/>
      <c r="F127" s="92"/>
      <c r="G127" s="187" t="s">
        <v>62</v>
      </c>
      <c r="H127" s="187"/>
      <c r="I127" s="92"/>
      <c r="J127" s="91"/>
      <c r="K127" s="78"/>
      <c r="L127" s="78"/>
      <c r="M127" s="78"/>
      <c r="N127" s="76"/>
      <c r="O127" s="78"/>
      <c r="P127" s="188" t="s">
        <v>62</v>
      </c>
      <c r="Q127" s="188"/>
      <c r="R127" s="78"/>
      <c r="S127" s="78"/>
      <c r="T127" s="76"/>
      <c r="U127" s="78"/>
      <c r="V127" s="77"/>
      <c r="W127" s="34"/>
      <c r="X127" s="43"/>
      <c r="Y127" s="43"/>
      <c r="Z127" s="43"/>
      <c r="AA127" s="43"/>
      <c r="AB127" s="43"/>
      <c r="AC127" s="43"/>
      <c r="AD127" s="43"/>
      <c r="AE127" s="34"/>
      <c r="AF127" s="44"/>
      <c r="AG127" s="44"/>
      <c r="AH127" s="44"/>
      <c r="AI127" s="44"/>
    </row>
    <row r="128" spans="1:43" ht="19.5">
      <c r="B128" s="181">
        <f>X85</f>
        <v>20.8</v>
      </c>
      <c r="C128" s="183"/>
      <c r="D128" s="93"/>
      <c r="E128" s="189">
        <f>ROUND((B122/2)-B128-(L128/2),1)</f>
        <v>433.2</v>
      </c>
      <c r="F128" s="189"/>
      <c r="G128" s="189"/>
      <c r="H128" s="189"/>
      <c r="I128" s="189"/>
      <c r="J128" s="189"/>
      <c r="K128" s="79"/>
      <c r="L128" s="172">
        <f>L93</f>
        <v>18</v>
      </c>
      <c r="M128" s="79"/>
      <c r="N128" s="182">
        <f>E128</f>
        <v>433.2</v>
      </c>
      <c r="O128" s="182"/>
      <c r="P128" s="182"/>
      <c r="Q128" s="182"/>
      <c r="R128" s="182"/>
      <c r="S128" s="182"/>
      <c r="T128" s="90"/>
      <c r="U128" s="181">
        <f>B128</f>
        <v>20.8</v>
      </c>
      <c r="V128" s="183"/>
      <c r="W128" s="34"/>
      <c r="X128" s="43"/>
      <c r="Y128" s="43"/>
      <c r="Z128" s="43"/>
      <c r="AA128" s="43"/>
      <c r="AB128" s="43"/>
      <c r="AC128" s="43"/>
      <c r="AD128" s="43"/>
      <c r="AE128" s="34"/>
      <c r="AF128" s="44"/>
      <c r="AG128" s="44"/>
      <c r="AH128" s="44"/>
      <c r="AI128" s="44"/>
    </row>
    <row r="129" spans="1:35" ht="19.5">
      <c r="A129" s="28" t="str">
        <f>IF($B$2="P R E P A R A T I O N   d u   C O N T R O L E",$I$3,IF($B$2="C O N T R O L E",$L$3,""))</f>
        <v>…… /4pts</v>
      </c>
      <c r="B129" s="184"/>
      <c r="C129" s="186"/>
      <c r="D129" s="94"/>
      <c r="E129" s="190"/>
      <c r="F129" s="190"/>
      <c r="G129" s="190"/>
      <c r="H129" s="190"/>
      <c r="I129" s="190"/>
      <c r="J129" s="190"/>
      <c r="K129" s="80"/>
      <c r="L129" s="173"/>
      <c r="M129" s="80"/>
      <c r="N129" s="185"/>
      <c r="O129" s="185"/>
      <c r="P129" s="185"/>
      <c r="Q129" s="185"/>
      <c r="R129" s="185"/>
      <c r="S129" s="185"/>
      <c r="T129" s="95"/>
      <c r="U129" s="184"/>
      <c r="V129" s="186"/>
      <c r="W129" s="34">
        <f>IF(B93=B128,1,0)</f>
        <v>0</v>
      </c>
      <c r="X129" s="43">
        <f>IF(E93=E128,1,0)</f>
        <v>0</v>
      </c>
      <c r="Y129" s="43"/>
      <c r="Z129" s="43"/>
      <c r="AA129" s="43">
        <f>IF(N93=N128,1,0)</f>
        <v>0</v>
      </c>
      <c r="AB129" s="43"/>
      <c r="AC129" s="43">
        <f>IF(U93=U128,1,0)</f>
        <v>0</v>
      </c>
      <c r="AD129" s="43"/>
      <c r="AE129" s="34"/>
      <c r="AF129" s="44"/>
      <c r="AG129" s="44"/>
      <c r="AH129" s="44"/>
      <c r="AI129" s="44"/>
    </row>
    <row r="130" spans="1:35">
      <c r="B130" s="29"/>
      <c r="C130" s="46"/>
      <c r="D130" s="29"/>
      <c r="E130" s="45"/>
      <c r="F130" s="45"/>
      <c r="G130" s="45"/>
      <c r="H130" s="45"/>
      <c r="I130" s="45"/>
      <c r="J130" s="45"/>
      <c r="K130" s="45"/>
      <c r="L130" s="47"/>
      <c r="M130" s="45"/>
      <c r="N130" s="45"/>
      <c r="O130" s="45"/>
      <c r="P130" s="45"/>
      <c r="Q130" s="45"/>
      <c r="R130" s="45"/>
      <c r="S130" s="45"/>
      <c r="T130" s="45"/>
      <c r="U130" s="29"/>
      <c r="V130" s="46"/>
      <c r="W130" s="34"/>
      <c r="X130" s="43"/>
      <c r="Y130" s="43"/>
      <c r="Z130" s="43"/>
      <c r="AA130" s="43"/>
      <c r="AB130" s="43"/>
      <c r="AC130" s="43"/>
      <c r="AD130" s="43"/>
      <c r="AE130" s="34"/>
      <c r="AF130" s="44"/>
      <c r="AG130" s="44"/>
      <c r="AH130" s="44"/>
      <c r="AI130" s="44"/>
    </row>
    <row r="131" spans="1:35">
      <c r="B131" s="4"/>
      <c r="C131" s="2"/>
      <c r="D131" s="18"/>
      <c r="E131" s="3"/>
      <c r="G131" s="1" t="s">
        <v>32</v>
      </c>
      <c r="J131" s="2"/>
      <c r="L131" s="18"/>
      <c r="N131" s="4"/>
      <c r="P131" s="1" t="s">
        <v>32</v>
      </c>
      <c r="T131" s="4"/>
      <c r="U131" s="4"/>
      <c r="V131" s="2"/>
      <c r="W131" s="34"/>
      <c r="X131" s="43"/>
      <c r="Y131" s="43"/>
      <c r="Z131" s="43"/>
      <c r="AA131" s="43"/>
      <c r="AB131" s="43"/>
      <c r="AC131" s="43"/>
      <c r="AD131" s="43"/>
      <c r="AE131" s="34"/>
      <c r="AF131" s="44"/>
      <c r="AG131" s="44"/>
      <c r="AH131" s="44"/>
      <c r="AI131" s="44"/>
    </row>
    <row r="132" spans="1:35">
      <c r="B132" s="4"/>
      <c r="C132" s="2"/>
      <c r="D132" s="2"/>
      <c r="J132" s="2"/>
      <c r="L132" s="18"/>
      <c r="N132" s="4"/>
      <c r="S132" s="2"/>
      <c r="U132" s="4"/>
      <c r="V132" s="2"/>
      <c r="W132" s="44"/>
      <c r="X132" s="45"/>
      <c r="Y132" s="45"/>
      <c r="Z132" s="45"/>
      <c r="AA132" s="45"/>
      <c r="AB132" s="45"/>
      <c r="AC132" s="45"/>
      <c r="AD132" s="45"/>
      <c r="AE132" s="44"/>
      <c r="AF132" s="44"/>
      <c r="AG132" s="44"/>
      <c r="AH132" s="44"/>
      <c r="AI132" s="44"/>
    </row>
    <row r="133" spans="1:35">
      <c r="C133" s="3"/>
      <c r="D133" s="2"/>
      <c r="J133" s="2"/>
      <c r="L133" s="18"/>
      <c r="N133" s="4"/>
      <c r="S133" s="2"/>
      <c r="X133" s="3"/>
      <c r="Y133" s="3"/>
      <c r="Z133" s="3"/>
      <c r="AA133" s="3"/>
      <c r="AB133" s="3"/>
      <c r="AC133" s="3"/>
      <c r="AD133" s="3"/>
    </row>
    <row r="134" spans="1:35">
      <c r="X134" s="3"/>
      <c r="Y134" s="3"/>
      <c r="Z134" s="3"/>
      <c r="AA134" s="3"/>
      <c r="AB134" s="3"/>
      <c r="AC134" s="3"/>
      <c r="AD134" s="3"/>
    </row>
    <row r="135" spans="1:35">
      <c r="X135" s="3"/>
      <c r="Y135" s="3"/>
      <c r="Z135" s="3"/>
      <c r="AA135" s="3"/>
      <c r="AB135" s="3"/>
      <c r="AC135" s="3"/>
      <c r="AD135" s="3"/>
    </row>
    <row r="136" spans="1:35">
      <c r="X136" s="3"/>
      <c r="Y136" s="3"/>
      <c r="Z136" s="3"/>
      <c r="AA136" s="3"/>
      <c r="AB136" s="3"/>
      <c r="AC136" s="3"/>
      <c r="AD136" s="3"/>
    </row>
    <row r="137" spans="1:35">
      <c r="X137" s="3"/>
      <c r="Y137" s="3"/>
      <c r="Z137" s="3"/>
      <c r="AA137" s="3"/>
      <c r="AB137" s="3"/>
      <c r="AC137" s="3"/>
      <c r="AD137" s="3"/>
    </row>
    <row r="138" spans="1:35">
      <c r="X138" s="134"/>
      <c r="Y138" s="134"/>
      <c r="Z138" s="134"/>
      <c r="AA138" s="134"/>
      <c r="AB138" s="134"/>
      <c r="AC138" s="134"/>
      <c r="AD138" s="134"/>
    </row>
    <row r="139" spans="1:35">
      <c r="X139" s="134"/>
      <c r="Y139" s="134"/>
      <c r="Z139" s="134"/>
      <c r="AA139" s="134"/>
      <c r="AB139" s="134"/>
      <c r="AC139" s="134"/>
      <c r="AD139" s="134"/>
    </row>
    <row r="140" spans="1:35">
      <c r="X140" s="3"/>
      <c r="Y140" s="3"/>
      <c r="Z140" s="3"/>
      <c r="AA140" s="3"/>
      <c r="AB140" s="3"/>
      <c r="AC140" s="3"/>
      <c r="AD140" s="3"/>
    </row>
    <row r="142" spans="1:35" ht="15">
      <c r="X142" s="24" t="s">
        <v>17</v>
      </c>
    </row>
    <row r="143" spans="1:35">
      <c r="X143" s="1" t="s">
        <v>18</v>
      </c>
      <c r="Z143" s="5" t="s">
        <v>33</v>
      </c>
      <c r="AA143" s="191">
        <f>ROUND(B128+(L128/2),1)</f>
        <v>29.8</v>
      </c>
      <c r="AB143" s="192"/>
      <c r="AF143" s="34">
        <f>IF(AA107=AA143,1,0)</f>
        <v>0</v>
      </c>
    </row>
    <row r="144" spans="1:35">
      <c r="X144" s="1" t="s">
        <v>20</v>
      </c>
      <c r="Z144" s="5" t="s">
        <v>33</v>
      </c>
      <c r="AA144" s="191">
        <f>ROUND(B125+(K125/2),1)</f>
        <v>41</v>
      </c>
      <c r="AB144" s="192"/>
      <c r="AF144" s="34">
        <f>IF(AA108=AA144,1,0)</f>
        <v>0</v>
      </c>
    </row>
    <row r="148" spans="1:43" ht="15">
      <c r="A148" s="19"/>
      <c r="B148" s="19" t="s">
        <v>21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</row>
    <row r="150" spans="1:43" ht="19.5">
      <c r="A150" s="19"/>
      <c r="B150" s="19"/>
      <c r="C150" s="19"/>
      <c r="D150" s="19" t="s">
        <v>22</v>
      </c>
      <c r="E150" s="19"/>
      <c r="F150" s="19"/>
      <c r="G150" s="19"/>
      <c r="H150" s="193">
        <f>ROUND(E128-5-(2*Z83),1)</f>
        <v>384.2</v>
      </c>
      <c r="I150" s="194"/>
      <c r="L150" s="35">
        <f>IF(H116=H150,1,0)</f>
        <v>0</v>
      </c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</row>
  </sheetData>
  <sheetProtection selectLockedCells="1"/>
  <mergeCells count="94">
    <mergeCell ref="U128:V129"/>
    <mergeCell ref="X138:AD139"/>
    <mergeCell ref="AA143:AB143"/>
    <mergeCell ref="AA144:AB144"/>
    <mergeCell ref="H150:I150"/>
    <mergeCell ref="G127:H127"/>
    <mergeCell ref="P127:Q127"/>
    <mergeCell ref="B128:C129"/>
    <mergeCell ref="E128:J129"/>
    <mergeCell ref="L128:L129"/>
    <mergeCell ref="N128:S129"/>
    <mergeCell ref="X121:Z122"/>
    <mergeCell ref="AA121:AA122"/>
    <mergeCell ref="AB121:AD122"/>
    <mergeCell ref="B122:V123"/>
    <mergeCell ref="B125:D126"/>
    <mergeCell ref="E125:J126"/>
    <mergeCell ref="K125:M126"/>
    <mergeCell ref="N125:S126"/>
    <mergeCell ref="T125:V126"/>
    <mergeCell ref="A119:AE119"/>
    <mergeCell ref="G92:H92"/>
    <mergeCell ref="P92:Q92"/>
    <mergeCell ref="B93:C94"/>
    <mergeCell ref="E93:J94"/>
    <mergeCell ref="L93:L94"/>
    <mergeCell ref="N93:S94"/>
    <mergeCell ref="U93:V94"/>
    <mergeCell ref="X102:AB103"/>
    <mergeCell ref="AA107:AB107"/>
    <mergeCell ref="AA108:AB108"/>
    <mergeCell ref="H116:I116"/>
    <mergeCell ref="X85:Y86"/>
    <mergeCell ref="Z85:Z86"/>
    <mergeCell ref="B87:V88"/>
    <mergeCell ref="B90:D91"/>
    <mergeCell ref="E90:J91"/>
    <mergeCell ref="K90:M91"/>
    <mergeCell ref="N90:S91"/>
    <mergeCell ref="T90:V91"/>
    <mergeCell ref="AA68:AB68"/>
    <mergeCell ref="H76:I76"/>
    <mergeCell ref="A82:C82"/>
    <mergeCell ref="X82:AE82"/>
    <mergeCell ref="A83:C83"/>
    <mergeCell ref="Z83:AA83"/>
    <mergeCell ref="AJ31:AM31"/>
    <mergeCell ref="AA32:AB32"/>
    <mergeCell ref="H40:I40"/>
    <mergeCell ref="A43:AE43"/>
    <mergeCell ref="A81:C81"/>
    <mergeCell ref="B47:V48"/>
    <mergeCell ref="B50:E51"/>
    <mergeCell ref="F50:S51"/>
    <mergeCell ref="T50:V51"/>
    <mergeCell ref="L52:M52"/>
    <mergeCell ref="B53:D54"/>
    <mergeCell ref="F53:S54"/>
    <mergeCell ref="U53:V54"/>
    <mergeCell ref="K55:M55"/>
    <mergeCell ref="X62:AD63"/>
    <mergeCell ref="AA67:AB67"/>
    <mergeCell ref="X45:Z46"/>
    <mergeCell ref="AA45:AA46"/>
    <mergeCell ref="AB45:AD46"/>
    <mergeCell ref="B17:D18"/>
    <mergeCell ref="F17:S18"/>
    <mergeCell ref="U17:V18"/>
    <mergeCell ref="AA31:AB31"/>
    <mergeCell ref="AJ21:AM21"/>
    <mergeCell ref="AJ23:AM23"/>
    <mergeCell ref="X26:AD27"/>
    <mergeCell ref="AJ27:AM27"/>
    <mergeCell ref="X9:Z10"/>
    <mergeCell ref="AA9:AA10"/>
    <mergeCell ref="AB9:AD10"/>
    <mergeCell ref="B11:V12"/>
    <mergeCell ref="B14:E15"/>
    <mergeCell ref="F14:S15"/>
    <mergeCell ref="T14:V15"/>
    <mergeCell ref="AN2:AQ2"/>
    <mergeCell ref="A5:C5"/>
    <mergeCell ref="A6:C6"/>
    <mergeCell ref="X6:AE6"/>
    <mergeCell ref="A7:C7"/>
    <mergeCell ref="AA7:AD7"/>
    <mergeCell ref="A1:F1"/>
    <mergeCell ref="G1:AA1"/>
    <mergeCell ref="AB1:AC1"/>
    <mergeCell ref="B2:Q2"/>
    <mergeCell ref="R2:V2"/>
    <mergeCell ref="W2:Y2"/>
    <mergeCell ref="Z2:AA2"/>
    <mergeCell ref="AB2:AC2"/>
  </mergeCells>
  <dataValidations count="8">
    <dataValidation type="list" allowBlank="1" showInputMessage="1" showErrorMessage="1" sqref="AI16">
      <formula1>$AN$5:$AQ$5</formula1>
    </dataValidation>
    <dataValidation type="list" allowBlank="1" showInputMessage="1" showErrorMessage="1" sqref="AI12">
      <formula1>$AN$4:$AQ$4</formula1>
    </dataValidation>
    <dataValidation type="list" allowBlank="1" showInputMessage="1" showErrorMessage="1" sqref="AI8">
      <formula1>$AN$3:$AP$3</formula1>
    </dataValidation>
    <dataValidation type="list" allowBlank="1" showInputMessage="1" showErrorMessage="1" sqref="AJ8">
      <formula1>$U$47:$W$47</formula1>
    </dataValidation>
    <dataValidation type="list" allowBlank="1" showInputMessage="1" showErrorMessage="1" sqref="AJ12">
      <formula1>$U$51:$X$51</formula1>
    </dataValidation>
    <dataValidation type="list" allowBlank="1" showInputMessage="1" showErrorMessage="1" sqref="AJ16">
      <formula1>$U$55:$X$55</formula1>
    </dataValidation>
    <dataValidation type="list" allowBlank="1" showInputMessage="1" showErrorMessage="1" sqref="G1:AA1">
      <formula1>$C$4:$F$4</formula1>
    </dataValidation>
    <dataValidation type="list" allowBlank="1" showInputMessage="1" showErrorMessage="1" sqref="B2">
      <formula1>$C$3:$J$3</formula1>
    </dataValidation>
  </dataValidations>
  <printOptions horizontalCentered="1"/>
  <pageMargins left="0.19685039370078741" right="0.23622047244094491" top="0.27559055118110237" bottom="0.27559055118110237" header="0.31496062992125984" footer="0.31496062992125984"/>
  <pageSetup paperSize="9"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Contrôle P1-3</vt:lpstr>
      <vt:lpstr>Corrigé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OBAVMS08</dc:creator>
  <cp:lastModifiedBy>Utilisateur</cp:lastModifiedBy>
  <cp:lastPrinted>2013-08-26T14:53:42Z</cp:lastPrinted>
  <dcterms:created xsi:type="dcterms:W3CDTF">2012-10-19T05:33:19Z</dcterms:created>
  <dcterms:modified xsi:type="dcterms:W3CDTF">2023-10-11T04:57:37Z</dcterms:modified>
</cp:coreProperties>
</file>