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wmf" ContentType="image/x-wmf"/>
  <Override PartName="/xl/drawings/drawing4.xml" ContentType="application/vnd.openxmlformats-officedocument.drawing+xml"/>
  <Override PartName="/xl/drawings/drawing5.xml" ContentType="application/vnd.openxmlformats-officedocument.drawing+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90" windowWidth="6915" windowHeight="3405"/>
  </bookViews>
  <sheets>
    <sheet name="ETUDE 1 inventaire" sheetId="1" r:id="rId1"/>
    <sheet name="ETUDE 2 AEV" sheetId="4" r:id="rId2"/>
    <sheet name="ETUDE 3 Vitrage" sheetId="2" r:id="rId3"/>
    <sheet name="ETUDE 4 Epine" sheetId="3" r:id="rId4"/>
    <sheet name="ETUDE 5 PLAN" sheetId="5" r:id="rId5"/>
    <sheet name="ETUDE 6 ARC CORDE" sheetId="6" r:id="rId6"/>
    <sheet name="ETUDE 7 FICHE DEBIT" sheetId="7" r:id="rId7"/>
    <sheet name="ETUDE 8 CLAIR DE VUE" sheetId="8" r:id="rId8"/>
    <sheet name="ETUDE 9 OPTIMISATION" sheetId="9" r:id="rId9"/>
    <sheet name="ETUDE 10 LIVRAISON" sheetId="10" r:id="rId10"/>
    <sheet name="ETUDE 11 PLANNING" sheetId="11" r:id="rId11"/>
    <sheet name="ETUDE 12 MODE OPERATOIRE" sheetId="12" r:id="rId12"/>
  </sheets>
  <calcPr calcId="125725"/>
</workbook>
</file>

<file path=xl/calcChain.xml><?xml version="1.0" encoding="utf-8"?>
<calcChain xmlns="http://schemas.openxmlformats.org/spreadsheetml/2006/main">
  <c r="I1" i="3"/>
  <c r="H1" i="1"/>
  <c r="W15" i="12"/>
  <c r="X15"/>
  <c r="W16"/>
  <c r="X16"/>
  <c r="W17"/>
  <c r="X17"/>
  <c r="W18"/>
  <c r="X18"/>
  <c r="W19"/>
  <c r="X19"/>
  <c r="W20"/>
  <c r="X20"/>
  <c r="W21"/>
  <c r="X21"/>
  <c r="W22"/>
  <c r="X22"/>
  <c r="W23"/>
  <c r="X23"/>
  <c r="W24"/>
  <c r="X24"/>
  <c r="W25"/>
  <c r="X25"/>
  <c r="W26"/>
  <c r="X26"/>
  <c r="W27"/>
  <c r="X27"/>
  <c r="W28"/>
  <c r="X28"/>
  <c r="X14"/>
  <c r="M60" i="11"/>
  <c r="AK61"/>
  <c r="AK60"/>
  <c r="AK59"/>
  <c r="AK58"/>
  <c r="AK57"/>
  <c r="Y65"/>
  <c r="Z65"/>
  <c r="AA65"/>
  <c r="AB65"/>
  <c r="AC65"/>
  <c r="AD65"/>
  <c r="AE65"/>
  <c r="Y66"/>
  <c r="Z66"/>
  <c r="AA66"/>
  <c r="AB66"/>
  <c r="AC66"/>
  <c r="AD66"/>
  <c r="AE66"/>
  <c r="X65"/>
  <c r="X66"/>
  <c r="X63"/>
  <c r="Y63"/>
  <c r="Z63"/>
  <c r="AA63"/>
  <c r="AB63"/>
  <c r="AC63"/>
  <c r="AD63"/>
  <c r="AE63"/>
  <c r="AF63"/>
  <c r="X64"/>
  <c r="Y64"/>
  <c r="Z64"/>
  <c r="AA64"/>
  <c r="AB64"/>
  <c r="AC64"/>
  <c r="AD64"/>
  <c r="AE64"/>
  <c r="AF64"/>
  <c r="W63"/>
  <c r="W64"/>
  <c r="Q61"/>
  <c r="R61"/>
  <c r="S61"/>
  <c r="T61"/>
  <c r="U61"/>
  <c r="V61"/>
  <c r="W61"/>
  <c r="Q62"/>
  <c r="R62"/>
  <c r="S62"/>
  <c r="T62"/>
  <c r="U62"/>
  <c r="V62"/>
  <c r="W62"/>
  <c r="P62"/>
  <c r="P61"/>
  <c r="V60"/>
  <c r="O59"/>
  <c r="P59"/>
  <c r="Q59"/>
  <c r="R59"/>
  <c r="S59"/>
  <c r="T59"/>
  <c r="U59"/>
  <c r="V59"/>
  <c r="O60"/>
  <c r="P60"/>
  <c r="Q60"/>
  <c r="R60"/>
  <c r="S60"/>
  <c r="T60"/>
  <c r="U60"/>
  <c r="N59"/>
  <c r="N60"/>
  <c r="M57"/>
  <c r="N57"/>
  <c r="M58"/>
  <c r="N58"/>
  <c r="L58"/>
  <c r="L57"/>
  <c r="AK67" s="1"/>
  <c r="K3" s="1"/>
  <c r="S21" i="10"/>
  <c r="S37"/>
  <c r="S38"/>
  <c r="S39"/>
  <c r="S40"/>
  <c r="S36"/>
  <c r="Z31"/>
  <c r="T30"/>
  <c r="T28"/>
  <c r="U28"/>
  <c r="V28"/>
  <c r="W28"/>
  <c r="X28"/>
  <c r="Y28"/>
  <c r="Z28"/>
  <c r="V29"/>
  <c r="W29"/>
  <c r="X29"/>
  <c r="Y29"/>
  <c r="Z29"/>
  <c r="U30"/>
  <c r="V30"/>
  <c r="W30"/>
  <c r="X30"/>
  <c r="Y30"/>
  <c r="Z30"/>
  <c r="V31"/>
  <c r="W31"/>
  <c r="X31"/>
  <c r="Y31"/>
  <c r="Z27"/>
  <c r="V27"/>
  <c r="W27"/>
  <c r="X27"/>
  <c r="Y27"/>
  <c r="U27"/>
  <c r="W47" i="9"/>
  <c r="W46"/>
  <c r="X47" s="1"/>
  <c r="AL31"/>
  <c r="AL33"/>
  <c r="AL35"/>
  <c r="AL37"/>
  <c r="AL39"/>
  <c r="AL41"/>
  <c r="AL43"/>
  <c r="AL29"/>
  <c r="AK31"/>
  <c r="AK33"/>
  <c r="AK35"/>
  <c r="AK37"/>
  <c r="AK39"/>
  <c r="AK41"/>
  <c r="AK43"/>
  <c r="AK29"/>
  <c r="AJ31"/>
  <c r="AJ33"/>
  <c r="AJ35"/>
  <c r="AJ37"/>
  <c r="AJ39"/>
  <c r="AJ41"/>
  <c r="AJ43"/>
  <c r="AJ29"/>
  <c r="AI31"/>
  <c r="AI33"/>
  <c r="AI35"/>
  <c r="AI37"/>
  <c r="AI39"/>
  <c r="AI41"/>
  <c r="AI43"/>
  <c r="AI29"/>
  <c r="AH31"/>
  <c r="AH33"/>
  <c r="AH35"/>
  <c r="AH37"/>
  <c r="AH39"/>
  <c r="AH41"/>
  <c r="AH43"/>
  <c r="P16" i="8"/>
  <c r="P30"/>
  <c r="P31"/>
  <c r="P29"/>
  <c r="P17"/>
  <c r="P18"/>
  <c r="P19"/>
  <c r="P20"/>
  <c r="N20"/>
  <c r="N19"/>
  <c r="N18"/>
  <c r="P22"/>
  <c r="U42" i="7"/>
  <c r="U45"/>
  <c r="U46"/>
  <c r="U41"/>
  <c r="T46"/>
  <c r="T45"/>
  <c r="T42"/>
  <c r="T41"/>
  <c r="V46" s="1"/>
  <c r="V31"/>
  <c r="V30"/>
  <c r="V29"/>
  <c r="V28"/>
  <c r="V23"/>
  <c r="V22"/>
  <c r="V20"/>
  <c r="Y31"/>
  <c r="X31"/>
  <c r="W31"/>
  <c r="Y30"/>
  <c r="X30"/>
  <c r="W30"/>
  <c r="Y29"/>
  <c r="X29"/>
  <c r="W29"/>
  <c r="Y28"/>
  <c r="X28"/>
  <c r="W28"/>
  <c r="Y23"/>
  <c r="X23"/>
  <c r="W23"/>
  <c r="Y22"/>
  <c r="X22"/>
  <c r="W22"/>
  <c r="Y20"/>
  <c r="X20"/>
  <c r="W20"/>
  <c r="X17"/>
  <c r="Y17"/>
  <c r="W17"/>
  <c r="X14" i="6"/>
  <c r="W14"/>
  <c r="V14"/>
  <c r="U14"/>
  <c r="P11" i="5"/>
  <c r="I1" s="1"/>
  <c r="Q46" i="3"/>
  <c r="L29"/>
  <c r="Q41"/>
  <c r="Q40"/>
  <c r="Q38"/>
  <c r="I3" i="2"/>
  <c r="I3" i="4"/>
  <c r="H3" i="1"/>
  <c r="Q36" i="3"/>
  <c r="Q37"/>
  <c r="Q35"/>
  <c r="M30"/>
  <c r="L30"/>
  <c r="L28"/>
  <c r="R21"/>
  <c r="Q22"/>
  <c r="Q23"/>
  <c r="Q21"/>
  <c r="Q20"/>
  <c r="Q19"/>
  <c r="P40" i="2"/>
  <c r="P31"/>
  <c r="P32"/>
  <c r="P33"/>
  <c r="P34"/>
  <c r="P35"/>
  <c r="P36"/>
  <c r="P30"/>
  <c r="P13"/>
  <c r="P14"/>
  <c r="P15"/>
  <c r="P16"/>
  <c r="P17"/>
  <c r="P18"/>
  <c r="P20"/>
  <c r="P21"/>
  <c r="P22"/>
  <c r="P23"/>
  <c r="P24"/>
  <c r="P25"/>
  <c r="P12"/>
  <c r="S24" i="4"/>
  <c r="R24"/>
  <c r="Q29"/>
  <c r="Q24"/>
  <c r="Q13"/>
  <c r="Q14"/>
  <c r="Q15"/>
  <c r="Q16"/>
  <c r="Q17"/>
  <c r="Q12"/>
  <c r="R22" i="1"/>
  <c r="S22"/>
  <c r="R23"/>
  <c r="S23"/>
  <c r="R24"/>
  <c r="S24"/>
  <c r="S21"/>
  <c r="R21"/>
  <c r="S19"/>
  <c r="R19"/>
  <c r="T22"/>
  <c r="U22"/>
  <c r="V22"/>
  <c r="T23"/>
  <c r="U23"/>
  <c r="V23"/>
  <c r="T24"/>
  <c r="U24"/>
  <c r="V24"/>
  <c r="V21"/>
  <c r="U21"/>
  <c r="T21"/>
  <c r="U19"/>
  <c r="V19"/>
  <c r="T19"/>
  <c r="T18"/>
  <c r="U17"/>
  <c r="V17"/>
  <c r="T17"/>
  <c r="I3" i="5" l="1"/>
  <c r="Y28" i="12"/>
  <c r="K1" s="1"/>
  <c r="K1" i="11"/>
  <c r="T40" i="10"/>
  <c r="AA31"/>
  <c r="AM43" i="9"/>
  <c r="K3" s="1"/>
  <c r="Q31" i="8"/>
  <c r="Y33" i="7"/>
  <c r="K3" s="1"/>
  <c r="Y14" i="6"/>
  <c r="K3"/>
  <c r="K1"/>
  <c r="R41" i="3"/>
  <c r="S23"/>
  <c r="Q41" i="2"/>
  <c r="Q31" i="4"/>
  <c r="W24" i="1"/>
  <c r="K3" i="12" l="1"/>
  <c r="K3" i="10"/>
  <c r="K1"/>
  <c r="K1" i="9"/>
  <c r="K3" i="8"/>
  <c r="K1"/>
  <c r="K1" i="7"/>
  <c r="S47" i="3"/>
  <c r="I3" s="1"/>
  <c r="I1" i="2"/>
  <c r="I1" i="4"/>
</calcChain>
</file>

<file path=xl/sharedStrings.xml><?xml version="1.0" encoding="utf-8"?>
<sst xmlns="http://schemas.openxmlformats.org/spreadsheetml/2006/main" count="1161" uniqueCount="387">
  <si>
    <t>Afin de compléter le dossier de consultation des entreprises, vous devez réaliser l’inventaire des menuiseries extérieures du sous-sol, RdC.</t>
  </si>
  <si>
    <t>Données :</t>
  </si>
  <si>
    <t>LNB et HNB des murs-rideaux seront entraxes d’épines et de traverses.</t>
  </si>
  <si>
    <t>Rep</t>
  </si>
  <si>
    <t>Situation</t>
  </si>
  <si>
    <t>Désignation</t>
  </si>
  <si>
    <t>Type de pose</t>
  </si>
  <si>
    <t>Qté</t>
  </si>
  <si>
    <t>A</t>
  </si>
  <si>
    <t>Sous-sol</t>
  </si>
  <si>
    <t>Châssis fixes cintrés 5 divisions</t>
  </si>
  <si>
    <t>Applique</t>
  </si>
  <si>
    <t>B</t>
  </si>
  <si>
    <t>C</t>
  </si>
  <si>
    <t>RdC</t>
  </si>
  <si>
    <t>Ensemble fixe</t>
  </si>
  <si>
    <t>D</t>
  </si>
  <si>
    <t xml:space="preserve">Châssis fixe </t>
  </si>
  <si>
    <t>E</t>
  </si>
  <si>
    <t>Porte 1V ouvrant ext.</t>
  </si>
  <si>
    <t>F</t>
  </si>
  <si>
    <t>Ensemble coulissants</t>
  </si>
  <si>
    <t>MR1</t>
  </si>
  <si>
    <t>Mur-rideau</t>
  </si>
  <si>
    <t>MR2.1</t>
  </si>
  <si>
    <t>Porte 2vtx 
Ouvrant ext.</t>
  </si>
  <si>
    <t xml:space="preserve"> /</t>
  </si>
  <si>
    <t xml:space="preserve"> /12</t>
  </si>
  <si>
    <t>1er étage</t>
  </si>
  <si>
    <t>???</t>
  </si>
  <si>
    <t>Porte-fenêtre 2v</t>
  </si>
  <si>
    <t>Oscillo-battant 1V</t>
  </si>
  <si>
    <t>Erreurs</t>
  </si>
  <si>
    <t>Afin de s’assurer du classement des menuiseries indiqué dans le CCTP et préparer la réponse à l’appel d’offres, votre responsable du bureau d’études vous demande de vérifier leur classement AEV.</t>
  </si>
  <si>
    <t>1. Classement minimal des menuiseries.</t>
  </si>
  <si>
    <t>RENSEIGNEMENTS</t>
  </si>
  <si>
    <t>IV</t>
  </si>
  <si>
    <t>12,4 m</t>
  </si>
  <si>
    <t>2. Classement AEV du CCTP.</t>
  </si>
  <si>
    <t>PERMEABILITE à l’AIR</t>
  </si>
  <si>
    <t>ETANCHEITE à l’EAU</t>
  </si>
  <si>
    <t>RESISTANCE au VENT</t>
  </si>
  <si>
    <t>3. Conclusion</t>
  </si>
  <si>
    <t>Les menuiseries préconisées par le CCTP respèctent les normes.</t>
  </si>
  <si>
    <t>Les menuiseries préconisées par le CCTP ne respèctent pas les normes.</t>
  </si>
  <si>
    <t>A*2</t>
  </si>
  <si>
    <t>E*4</t>
  </si>
  <si>
    <t>V*A2</t>
  </si>
  <si>
    <t>II</t>
  </si>
  <si>
    <t>IIIa</t>
  </si>
  <si>
    <t>IIIb</t>
  </si>
  <si>
    <t>10,2 m</t>
  </si>
  <si>
    <t>11,5 m</t>
  </si>
  <si>
    <t>13,7 m</t>
  </si>
  <si>
    <t>15,9 m</t>
  </si>
  <si>
    <t xml:space="preserve"> /10</t>
  </si>
  <si>
    <t xml:space="preserve">Afin de préparer le détail quantitatif et estimatif du dossier de consultation des entreprises, vous devez vérifier l’épaisseur du vitrage du mur-rideau MR1 du RdC préconisé par le CCTP.
Vitrage repéré V1 sur l’élévation du MR1 (dossier Entreprise).
</t>
  </si>
  <si>
    <t>Composition du vitrage selon CCTP</t>
  </si>
  <si>
    <t>4/12/44.2</t>
  </si>
  <si>
    <t>Région</t>
  </si>
  <si>
    <t>Catégorie de terrain</t>
  </si>
  <si>
    <t>La hauteur du bâtiment (m)</t>
  </si>
  <si>
    <t>Pression du vent (Pa)</t>
  </si>
  <si>
    <t>1100 Pa</t>
  </si>
  <si>
    <t>1,8 – 0,022 = 1,778m</t>
  </si>
  <si>
    <t>0,582 – 0,022 = 0,560m</t>
  </si>
  <si>
    <t>Nombre d’appuis</t>
  </si>
  <si>
    <t>Facteur de réduction C</t>
  </si>
  <si>
    <t>CALCULS &amp; VERIFICATIONS</t>
  </si>
  <si>
    <t>OK</t>
  </si>
  <si>
    <t>CONCLUSION</t>
  </si>
  <si>
    <t>Le vitrage respecte les normes</t>
  </si>
  <si>
    <t>Le vitrage ne respecte pas les normes</t>
  </si>
  <si>
    <t>4/12/4</t>
  </si>
  <si>
    <t>4/16/4</t>
  </si>
  <si>
    <t>4/16/44.2</t>
  </si>
  <si>
    <t>O</t>
  </si>
  <si>
    <t>850 Pa</t>
  </si>
  <si>
    <t>900 Pa</t>
  </si>
  <si>
    <t>1200 Pa</t>
  </si>
  <si>
    <t>1500 Pa</t>
  </si>
  <si>
    <t>1800 Pa</t>
  </si>
  <si>
    <t>Pas OK</t>
  </si>
  <si>
    <t xml:space="preserve"> /21</t>
  </si>
  <si>
    <t>Afin de préparer le dimensionnement du montant file 4 du mur-rideau MR 2.1, vous devez vérifier le choix du profilé épine FM157 (sans renfort)  prédéfini par le dossier de consultation des entreprises.</t>
  </si>
  <si>
    <t>-       Vérification par abaque.</t>
  </si>
  <si>
    <t>-       Vérification par calcul.</t>
  </si>
  <si>
    <t>-       Conclusion.</t>
  </si>
  <si>
    <t>Entraxe des montants L (m) =</t>
  </si>
  <si>
    <t>Arrondi au millème</t>
  </si>
  <si>
    <t xml:space="preserve">Hauteur de l’épine entre 2 appuis  (m) = </t>
  </si>
  <si>
    <t>Hauteur du bâtiment (m)</t>
  </si>
  <si>
    <t xml:space="preserve">Pression du vent (Pa) = Prendre arrondi à la centaine supérieure
</t>
  </si>
  <si>
    <t>Ecrire un X dans la bonne case</t>
  </si>
  <si>
    <t>Position sous la courbe de l’épine FM157 (inertie suffisante).</t>
  </si>
  <si>
    <t>Position au-dessus de la courbe de l’épine FM157 (inertie insuffisante).</t>
  </si>
  <si>
    <t>Position insuffisamment précise.</t>
  </si>
  <si>
    <t>X</t>
  </si>
  <si>
    <t>(Selon la norme Européenne EN 13830)</t>
  </si>
  <si>
    <t>Largeur de charge reprise par le montant L (cm)</t>
  </si>
  <si>
    <t>Hauteur de l’épine entre 2 appuis H (cm)</t>
  </si>
  <si>
    <t>Arrondi au dixième</t>
  </si>
  <si>
    <t>H &lt; 3m ou H &gt; 3m</t>
  </si>
  <si>
    <t xml:space="preserve">H &lt; 3m </t>
  </si>
  <si>
    <t>H &gt; 3m</t>
  </si>
  <si>
    <t>Pression du vent (daN/cm²)</t>
  </si>
  <si>
    <t>E (module d’élasticité de l’aluminium) daN/cm²</t>
  </si>
  <si>
    <t>Le moment d’inertie du profilé choisi est supérieur au minimum demandé par la norme.</t>
  </si>
  <si>
    <t>Le moment d’inertie du profilé choisi est insuffisant.</t>
  </si>
  <si>
    <t>CONCLUSION   /4pts</t>
  </si>
  <si>
    <t>VERIFICATION PAR CALCUL   /14pts</t>
  </si>
  <si>
    <t>Lecture du tableau croisé  /3pts</t>
  </si>
  <si>
    <t>VERIFICATION PAR ABAQUE   /6pts</t>
  </si>
  <si>
    <t xml:space="preserve"> /27</t>
  </si>
  <si>
    <t>626.10-5</t>
  </si>
  <si>
    <t>797.10-5</t>
  </si>
  <si>
    <t>745.10-5</t>
  </si>
  <si>
    <t>990.10-5</t>
  </si>
  <si>
    <t>949.10-5</t>
  </si>
  <si>
    <t>Vous êtes chargés par le responsable du bureau d’études de proposer une solution de calfeutrement d’étanchéité en partie basse entre la dalle en béton et le mur-rideau MR.</t>
  </si>
  <si>
    <t>Vous devez :</t>
  </si>
  <si>
    <t xml:space="preserve"> </t>
  </si>
  <si>
    <t xml:space="preserve"> - Choisir le plan qui correspond aux exigences du gamiste.</t>
  </si>
  <si>
    <t>Réponse :</t>
  </si>
  <si>
    <t>Plan A</t>
  </si>
  <si>
    <t>Plan B</t>
  </si>
  <si>
    <t>Plan C</t>
  </si>
  <si>
    <t xml:space="preserve"> /15</t>
  </si>
  <si>
    <t>Afin de préparer la fabrication de l’ensemble menuisé cintré Rep A, situé au sous-sol, votre chef de production vous demande de calculer la longueur de la traverse heute citrée.</t>
  </si>
  <si>
    <t>CALCUL de la traverse cintrée Rep A3</t>
  </si>
  <si>
    <t>Rayon fabrication</t>
  </si>
  <si>
    <t>(mm)</t>
  </si>
  <si>
    <t>CORDE</t>
  </si>
  <si>
    <t>a</t>
  </si>
  <si>
    <t>(°)</t>
  </si>
  <si>
    <t>ARC</t>
  </si>
  <si>
    <t>Châssis A3</t>
  </si>
  <si>
    <t>23.25</t>
  </si>
  <si>
    <t>Afin de préparer la fabrication de l’ensemble menuisé cintré Rep A, situé au sous-sol, votre chef de production vous demande d’établir la fiche de débit de la partie repérée A3 de l’ensemble composé fixe 5 divisions (entre les files 5 et 6).</t>
  </si>
  <si>
    <t xml:space="preserve"> - dans un PREMIER temps, calculez les valeurs de débit des autres profilés.</t>
  </si>
  <si>
    <t xml:space="preserve"> - Enfin, calculez les dimensions des volumes de vitrage, repérés A3-1 à A3-8.</t>
  </si>
  <si>
    <t>FICHE de DEBIT Rep A3</t>
  </si>
  <si>
    <t>REF</t>
  </si>
  <si>
    <t>Détail du calcul</t>
  </si>
  <si>
    <t>Débit</t>
  </si>
  <si>
    <t>Angles</t>
  </si>
  <si>
    <t>Traverse dormant cintrée</t>
  </si>
  <si>
    <t>3 590</t>
  </si>
  <si>
    <t>Montant dormant gauche</t>
  </si>
  <si>
    <t>2 236 – 10 + 5</t>
  </si>
  <si>
    <t>Montant dormant  droit</t>
  </si>
  <si>
    <t>Montant assemblage renforcé</t>
  </si>
  <si>
    <t>-</t>
  </si>
  <si>
    <t>Montant intermédiaire renforcé</t>
  </si>
  <si>
    <t>2 420 – 10 – 24.7 -24.7 + 5</t>
  </si>
  <si>
    <t>2 365.6</t>
  </si>
  <si>
    <t>Traverse intermédiaire</t>
  </si>
  <si>
    <t>1 800 – (54.4/2) – (43.9/2)</t>
  </si>
  <si>
    <t>Traverse parclose cintrée G</t>
  </si>
  <si>
    <t xml:space="preserve">- </t>
  </si>
  <si>
    <t>Traverse parclose cintrée D</t>
  </si>
  <si>
    <t>Montant parclose haut latéral</t>
  </si>
  <si>
    <t xml:space="preserve">90 / </t>
  </si>
  <si>
    <t>Montant parclose haut central</t>
  </si>
  <si>
    <t>Traverse Parclose</t>
  </si>
  <si>
    <t xml:space="preserve">Montant parclose  1-2 </t>
  </si>
  <si>
    <t>650 – 10 – 24.7 – 19.7 – (43.9/2) – 19.7</t>
  </si>
  <si>
    <t>Montant parclose 3-4</t>
  </si>
  <si>
    <t xml:space="preserve">560 – 83.3 </t>
  </si>
  <si>
    <t>476.7</t>
  </si>
  <si>
    <t>Montant parclose 5-6</t>
  </si>
  <si>
    <t>605 – 83.3</t>
  </si>
  <si>
    <t>521.7</t>
  </si>
  <si>
    <t>Montant parclose 7-8 latéral</t>
  </si>
  <si>
    <t>Montant parclose 7-8 central</t>
  </si>
  <si>
    <t>Gauche</t>
  </si>
  <si>
    <t>Droit</t>
  </si>
  <si>
    <t>50.5</t>
  </si>
  <si>
    <r>
      <t>Arrondi au 10</t>
    </r>
    <r>
      <rPr>
        <i/>
        <vertAlign val="superscript"/>
        <sz val="13"/>
        <color theme="1"/>
        <rFont val="Garamond"/>
        <family val="1"/>
      </rPr>
      <t>e</t>
    </r>
  </si>
  <si>
    <r>
      <t>Traverse dormant</t>
    </r>
    <r>
      <rPr>
        <sz val="13"/>
        <color rgb="FF000000"/>
        <rFont val="Garamond"/>
        <family val="1"/>
      </rPr>
      <t xml:space="preserve">  bas</t>
    </r>
  </si>
  <si>
    <t>Dimensions des vitrages (à arrondir au mm près) :</t>
  </si>
  <si>
    <t>Largeur</t>
  </si>
  <si>
    <t>Hauteur</t>
  </si>
  <si>
    <t>Calcul</t>
  </si>
  <si>
    <t>débit</t>
  </si>
  <si>
    <t>A3-1</t>
  </si>
  <si>
    <t>1 800 - (54.4/2) – 8 – 8 -(43.9/2)</t>
  </si>
  <si>
    <t>650 – 10 – 24.7 – 8 – (49.2/2) - 8</t>
  </si>
  <si>
    <t>A3-2</t>
  </si>
  <si>
    <t>A3-3</t>
  </si>
  <si>
    <t>560 – 43.9 – 8 - 8</t>
  </si>
  <si>
    <t>A3-4</t>
  </si>
  <si>
    <t>A3-5</t>
  </si>
  <si>
    <t>605 – 43.9 – 8 - 8</t>
  </si>
  <si>
    <t>A3-6</t>
  </si>
  <si>
    <t>A3-7</t>
  </si>
  <si>
    <t>Selon schéma fourni</t>
  </si>
  <si>
    <t>A3-8</t>
  </si>
  <si>
    <t xml:space="preserve"> = corde</t>
  </si>
  <si>
    <t>voir etude 6</t>
  </si>
  <si>
    <t xml:space="preserve"> /39</t>
  </si>
  <si>
    <r>
      <t xml:space="preserve">N°5    Représenter l’étanchéité sol/mur rideau  -  </t>
    </r>
    <r>
      <rPr>
        <sz val="16"/>
        <color theme="1"/>
        <rFont val="Garamond"/>
        <family val="1"/>
      </rPr>
      <t>15pts</t>
    </r>
  </si>
  <si>
    <r>
      <t xml:space="preserve">N°2    Vérifier le classement AEV des menuiseries -  </t>
    </r>
    <r>
      <rPr>
        <sz val="16"/>
        <color theme="1"/>
        <rFont val="Garamond"/>
        <family val="1"/>
      </rPr>
      <t>10pts</t>
    </r>
  </si>
  <si>
    <r>
      <t xml:space="preserve">LNB
</t>
    </r>
    <r>
      <rPr>
        <sz val="11"/>
        <color theme="1"/>
        <rFont val="Garamond"/>
        <family val="1"/>
      </rPr>
      <t>(mm)</t>
    </r>
  </si>
  <si>
    <r>
      <t xml:space="preserve">HNB
</t>
    </r>
    <r>
      <rPr>
        <sz val="11"/>
        <color theme="1"/>
        <rFont val="Garamond"/>
        <family val="1"/>
      </rPr>
      <t>(mm)</t>
    </r>
  </si>
  <si>
    <r>
      <t xml:space="preserve">Rayon NB </t>
    </r>
    <r>
      <rPr>
        <sz val="10"/>
        <color theme="1"/>
        <rFont val="Garamond"/>
        <family val="1"/>
      </rPr>
      <t>(mm)</t>
    </r>
  </si>
  <si>
    <r>
      <t>arr.100</t>
    </r>
    <r>
      <rPr>
        <i/>
        <vertAlign val="superscript"/>
        <sz val="11"/>
        <color theme="1"/>
        <rFont val="Garamond"/>
        <family val="1"/>
      </rPr>
      <t>e</t>
    </r>
  </si>
  <si>
    <r>
      <t>Moment d’inertie de l’épine FM157 à vérifier (cm</t>
    </r>
    <r>
      <rPr>
        <vertAlign val="superscript"/>
        <sz val="11"/>
        <color theme="1"/>
        <rFont val="Garamond"/>
        <family val="1"/>
      </rPr>
      <t>4</t>
    </r>
    <r>
      <rPr>
        <sz val="11"/>
        <color theme="1"/>
        <rFont val="Garamond"/>
        <family val="1"/>
      </rPr>
      <t>)</t>
    </r>
  </si>
  <si>
    <r>
      <t>Moment d’inertie de l’épine FM157 (cm</t>
    </r>
    <r>
      <rPr>
        <vertAlign val="superscript"/>
        <sz val="11"/>
        <color theme="1"/>
        <rFont val="Garamond"/>
        <family val="1"/>
      </rPr>
      <t>4</t>
    </r>
    <r>
      <rPr>
        <sz val="11"/>
        <color theme="1"/>
        <rFont val="Garamond"/>
        <family val="1"/>
      </rPr>
      <t>)</t>
    </r>
  </si>
  <si>
    <r>
      <t>Moment d’inertie minimum calculé (cm</t>
    </r>
    <r>
      <rPr>
        <vertAlign val="superscript"/>
        <sz val="11"/>
        <color theme="1"/>
        <rFont val="Garamond"/>
        <family val="1"/>
      </rPr>
      <t>4</t>
    </r>
    <r>
      <rPr>
        <sz val="11"/>
        <color theme="1"/>
        <rFont val="Garamond"/>
        <family val="1"/>
      </rPr>
      <t>)</t>
    </r>
  </si>
  <si>
    <r>
      <t xml:space="preserve">Longueur du vitrage  L (m)
</t>
    </r>
    <r>
      <rPr>
        <sz val="8"/>
        <color theme="1"/>
        <rFont val="Garamond"/>
        <family val="1"/>
      </rPr>
      <t>(arrondi au millème)</t>
    </r>
  </si>
  <si>
    <r>
      <t xml:space="preserve">Largeur du vitrage l (m)
</t>
    </r>
    <r>
      <rPr>
        <sz val="8"/>
        <color theme="1"/>
        <rFont val="Garamond"/>
        <family val="1"/>
      </rPr>
      <t>(arrondi au millème)</t>
    </r>
  </si>
  <si>
    <r>
      <t>Facteur d’équivalence e</t>
    </r>
    <r>
      <rPr>
        <vertAlign val="subscript"/>
        <sz val="11"/>
        <color theme="1"/>
        <rFont val="Garamond"/>
        <family val="1"/>
      </rPr>
      <t>1</t>
    </r>
  </si>
  <si>
    <r>
      <t>Facteur d’équivalence e</t>
    </r>
    <r>
      <rPr>
        <vertAlign val="subscript"/>
        <sz val="11"/>
        <color theme="1"/>
        <rFont val="Garamond"/>
        <family val="1"/>
      </rPr>
      <t>2</t>
    </r>
  </si>
  <si>
    <r>
      <t>Facteur d’équivalence e</t>
    </r>
    <r>
      <rPr>
        <vertAlign val="subscript"/>
        <sz val="11"/>
        <color theme="1"/>
        <rFont val="Garamond"/>
        <family val="1"/>
      </rPr>
      <t>3</t>
    </r>
  </si>
  <si>
    <r>
      <t xml:space="preserve">Facteur </t>
    </r>
    <r>
      <rPr>
        <sz val="16"/>
        <color theme="1"/>
        <rFont val="Garamond"/>
        <family val="1"/>
      </rPr>
      <t xml:space="preserve"> </t>
    </r>
    <r>
      <rPr>
        <sz val="11"/>
        <color theme="1"/>
        <rFont val="Garamond"/>
        <family val="1"/>
      </rPr>
      <t xml:space="preserve">l/L 
</t>
    </r>
    <r>
      <rPr>
        <sz val="8"/>
        <color theme="1"/>
        <rFont val="Garamond"/>
        <family val="1"/>
      </rPr>
      <t>(arrondir au dixième supérieur)</t>
    </r>
  </si>
  <si>
    <r>
      <t>e</t>
    </r>
    <r>
      <rPr>
        <vertAlign val="subscript"/>
        <sz val="11"/>
        <color theme="1"/>
        <rFont val="Garamond"/>
        <family val="1"/>
      </rPr>
      <t>1</t>
    </r>
    <r>
      <rPr>
        <sz val="11"/>
        <color theme="1"/>
        <rFont val="Garamond"/>
        <family val="1"/>
      </rPr>
      <t xml:space="preserve"> (mm)
</t>
    </r>
    <r>
      <rPr>
        <sz val="8"/>
        <color theme="1"/>
        <rFont val="Garamond"/>
        <family val="1"/>
      </rPr>
      <t>(arrondir au dixième supérieur)</t>
    </r>
  </si>
  <si>
    <r>
      <t>e</t>
    </r>
    <r>
      <rPr>
        <vertAlign val="subscript"/>
        <sz val="11"/>
        <color theme="1"/>
        <rFont val="Garamond"/>
        <family val="1"/>
      </rPr>
      <t>R</t>
    </r>
    <r>
      <rPr>
        <sz val="11"/>
        <color theme="1"/>
        <rFont val="Garamond"/>
        <family val="1"/>
      </rPr>
      <t xml:space="preserve"> (mm)
</t>
    </r>
    <r>
      <rPr>
        <sz val="8"/>
        <color theme="1"/>
        <rFont val="Garamond"/>
        <family val="1"/>
      </rPr>
      <t>(arrondir au dixième supérieur)</t>
    </r>
  </si>
  <si>
    <r>
      <t>Vérification e</t>
    </r>
    <r>
      <rPr>
        <vertAlign val="subscript"/>
        <sz val="11"/>
        <color theme="1"/>
        <rFont val="Garamond"/>
        <family val="1"/>
      </rPr>
      <t>R</t>
    </r>
    <r>
      <rPr>
        <sz val="11"/>
        <color theme="1"/>
        <rFont val="Garamond"/>
        <family val="1"/>
      </rPr>
      <t xml:space="preserve"> &gt;e</t>
    </r>
    <r>
      <rPr>
        <vertAlign val="subscript"/>
        <sz val="11"/>
        <color theme="1"/>
        <rFont val="Garamond"/>
        <family val="1"/>
      </rPr>
      <t>1</t>
    </r>
    <r>
      <rPr>
        <sz val="11"/>
        <color theme="1"/>
        <rFont val="Garamond"/>
        <family val="1"/>
      </rPr>
      <t xml:space="preserve"> x C</t>
    </r>
  </si>
  <si>
    <r>
      <t>e</t>
    </r>
    <r>
      <rPr>
        <vertAlign val="subscript"/>
        <sz val="11"/>
        <color theme="1"/>
        <rFont val="Garamond"/>
        <family val="1"/>
      </rPr>
      <t>F</t>
    </r>
    <r>
      <rPr>
        <sz val="11"/>
        <color theme="1"/>
        <rFont val="Garamond"/>
        <family val="1"/>
      </rPr>
      <t xml:space="preserve"> (mm)
</t>
    </r>
    <r>
      <rPr>
        <sz val="8"/>
        <color theme="1"/>
        <rFont val="Garamond"/>
        <family val="1"/>
      </rPr>
      <t>(arrondir au dixième supérieur)</t>
    </r>
  </si>
  <si>
    <r>
      <t xml:space="preserve">Flèche réelle du vitrage f (mm)
</t>
    </r>
    <r>
      <rPr>
        <sz val="8"/>
        <color theme="1"/>
        <rFont val="Garamond"/>
        <family val="1"/>
      </rPr>
      <t>(arrondir au dixième supérieur)</t>
    </r>
  </si>
  <si>
    <r>
      <t>Flèche admissible</t>
    </r>
    <r>
      <rPr>
        <sz val="8"/>
        <color theme="1"/>
        <rFont val="Garamond"/>
        <family val="1"/>
      </rPr>
      <t xml:space="preserve"> (1/60e de b)      </t>
    </r>
    <r>
      <rPr>
        <sz val="11"/>
        <color theme="1"/>
        <rFont val="Garamond"/>
        <family val="1"/>
      </rPr>
      <t xml:space="preserve">(mm)
</t>
    </r>
    <r>
      <rPr>
        <sz val="8"/>
        <color theme="1"/>
        <rFont val="Garamond"/>
        <family val="1"/>
      </rPr>
      <t>(arrondir au dixième supérieur)</t>
    </r>
  </si>
  <si>
    <r>
      <t xml:space="preserve">Vérification  </t>
    </r>
    <r>
      <rPr>
        <sz val="11"/>
        <rFont val="Garamond"/>
        <family val="1"/>
      </rPr>
      <t xml:space="preserve">    </t>
    </r>
    <r>
      <rPr>
        <sz val="11"/>
        <color theme="1"/>
        <rFont val="Garamond"/>
        <family val="1"/>
      </rPr>
      <t>&gt; f</t>
    </r>
  </si>
  <si>
    <r>
      <t>A*</t>
    </r>
    <r>
      <rPr>
        <vertAlign val="subscript"/>
        <sz val="11"/>
        <color theme="0"/>
        <rFont val="Garamond"/>
        <family val="1"/>
      </rPr>
      <t>1</t>
    </r>
  </si>
  <si>
    <r>
      <t>Ø</t>
    </r>
    <r>
      <rPr>
        <b/>
        <sz val="10"/>
        <color theme="1"/>
        <rFont val="Garamond"/>
        <family val="1"/>
      </rPr>
      <t xml:space="preserve"> REGION</t>
    </r>
  </si>
  <si>
    <r>
      <t>A*</t>
    </r>
    <r>
      <rPr>
        <vertAlign val="subscript"/>
        <sz val="11"/>
        <color theme="0"/>
        <rFont val="Garamond"/>
        <family val="1"/>
      </rPr>
      <t>2</t>
    </r>
    <r>
      <rPr>
        <sz val="11"/>
        <color theme="1"/>
        <rFont val="Calibri"/>
        <family val="2"/>
        <scheme val="minor"/>
      </rPr>
      <t/>
    </r>
  </si>
  <si>
    <r>
      <t>Ø</t>
    </r>
    <r>
      <rPr>
        <b/>
        <sz val="10"/>
        <color theme="1"/>
        <rFont val="Garamond"/>
        <family val="1"/>
      </rPr>
      <t xml:space="preserve"> SITUATION - CATEGORIE</t>
    </r>
  </si>
  <si>
    <r>
      <t>A*</t>
    </r>
    <r>
      <rPr>
        <vertAlign val="subscript"/>
        <sz val="11"/>
        <color theme="0"/>
        <rFont val="Garamond"/>
        <family val="1"/>
      </rPr>
      <t>3</t>
    </r>
    <r>
      <rPr>
        <sz val="11"/>
        <color theme="1"/>
        <rFont val="Calibri"/>
        <family val="2"/>
        <scheme val="minor"/>
      </rPr>
      <t/>
    </r>
  </si>
  <si>
    <r>
      <t>Ø</t>
    </r>
    <r>
      <rPr>
        <b/>
        <sz val="10"/>
        <color theme="1"/>
        <rFont val="Garamond"/>
        <family val="1"/>
      </rPr>
      <t xml:space="preserve"> HAUTEUR / SOL </t>
    </r>
    <r>
      <rPr>
        <sz val="10"/>
        <color theme="1"/>
        <rFont val="Garamond"/>
        <family val="1"/>
      </rPr>
      <t>(m)</t>
    </r>
  </si>
  <si>
    <r>
      <t>E*</t>
    </r>
    <r>
      <rPr>
        <vertAlign val="subscript"/>
        <sz val="11"/>
        <color theme="0"/>
        <rFont val="Garamond"/>
        <family val="1"/>
      </rPr>
      <t>3</t>
    </r>
  </si>
  <si>
    <r>
      <t>Ø</t>
    </r>
    <r>
      <rPr>
        <b/>
        <sz val="10"/>
        <color theme="1"/>
        <rFont val="Garamond"/>
        <family val="1"/>
      </rPr>
      <t xml:space="preserve"> Classe de PERMEABILITE à l’AIR</t>
    </r>
  </si>
  <si>
    <r>
      <t>E*</t>
    </r>
    <r>
      <rPr>
        <vertAlign val="subscript"/>
        <sz val="11"/>
        <color theme="0"/>
        <rFont val="Garamond"/>
        <family val="1"/>
      </rPr>
      <t>4</t>
    </r>
    <r>
      <rPr>
        <sz val="11"/>
        <color theme="1"/>
        <rFont val="Calibri"/>
        <family val="2"/>
        <scheme val="minor"/>
      </rPr>
      <t/>
    </r>
  </si>
  <si>
    <r>
      <t>A*</t>
    </r>
    <r>
      <rPr>
        <b/>
        <vertAlign val="subscript"/>
        <sz val="12"/>
        <color theme="0"/>
        <rFont val="Garamond"/>
        <family val="1"/>
      </rPr>
      <t>2</t>
    </r>
  </si>
  <si>
    <r>
      <t>Ø</t>
    </r>
    <r>
      <rPr>
        <b/>
        <sz val="10"/>
        <color theme="1"/>
        <rFont val="Garamond"/>
        <family val="1"/>
      </rPr>
      <t xml:space="preserve"> Classe d’ETANCHEITE à l’EAU</t>
    </r>
  </si>
  <si>
    <r>
      <t>E*</t>
    </r>
    <r>
      <rPr>
        <vertAlign val="subscript"/>
        <sz val="11"/>
        <color theme="0"/>
        <rFont val="Garamond"/>
        <family val="1"/>
      </rPr>
      <t>5</t>
    </r>
    <r>
      <rPr>
        <sz val="11"/>
        <color theme="1"/>
        <rFont val="Calibri"/>
        <family val="2"/>
        <scheme val="minor"/>
      </rPr>
      <t/>
    </r>
  </si>
  <si>
    <r>
      <t>E*</t>
    </r>
    <r>
      <rPr>
        <b/>
        <vertAlign val="subscript"/>
        <sz val="12"/>
        <color theme="0"/>
        <rFont val="Garamond"/>
        <family val="1"/>
      </rPr>
      <t>4</t>
    </r>
  </si>
  <si>
    <r>
      <t>Ø</t>
    </r>
    <r>
      <rPr>
        <b/>
        <sz val="10"/>
        <color theme="1"/>
        <rFont val="Garamond"/>
        <family val="1"/>
      </rPr>
      <t xml:space="preserve"> Classe de RESISTANCE au VENT</t>
    </r>
  </si>
  <si>
    <r>
      <t>E*</t>
    </r>
    <r>
      <rPr>
        <vertAlign val="subscript"/>
        <sz val="11"/>
        <color theme="0"/>
        <rFont val="Garamond"/>
        <family val="1"/>
      </rPr>
      <t>6</t>
    </r>
    <r>
      <rPr>
        <sz val="11"/>
        <color theme="1"/>
        <rFont val="Calibri"/>
        <family val="2"/>
        <scheme val="minor"/>
      </rPr>
      <t/>
    </r>
  </si>
  <si>
    <r>
      <t>V*</t>
    </r>
    <r>
      <rPr>
        <b/>
        <vertAlign val="subscript"/>
        <sz val="12"/>
        <color theme="0"/>
        <rFont val="Garamond"/>
        <family val="1"/>
      </rPr>
      <t>A2</t>
    </r>
  </si>
  <si>
    <r>
      <t>E*</t>
    </r>
    <r>
      <rPr>
        <vertAlign val="subscript"/>
        <sz val="11"/>
        <color theme="0"/>
        <rFont val="Garamond"/>
        <family val="1"/>
      </rPr>
      <t>7</t>
    </r>
    <r>
      <rPr>
        <sz val="11"/>
        <color theme="1"/>
        <rFont val="Calibri"/>
        <family val="2"/>
        <scheme val="minor"/>
      </rPr>
      <t/>
    </r>
  </si>
  <si>
    <r>
      <t>E*</t>
    </r>
    <r>
      <rPr>
        <vertAlign val="subscript"/>
        <sz val="11"/>
        <color theme="0"/>
        <rFont val="Garamond"/>
        <family val="1"/>
      </rPr>
      <t>8</t>
    </r>
    <r>
      <rPr>
        <sz val="11"/>
        <color theme="1"/>
        <rFont val="Calibri"/>
        <family val="2"/>
        <scheme val="minor"/>
      </rPr>
      <t/>
    </r>
  </si>
  <si>
    <r>
      <t>V*</t>
    </r>
    <r>
      <rPr>
        <vertAlign val="subscript"/>
        <sz val="11"/>
        <color theme="0"/>
        <rFont val="Garamond"/>
        <family val="1"/>
      </rPr>
      <t>A1</t>
    </r>
  </si>
  <si>
    <r>
      <t>V*</t>
    </r>
    <r>
      <rPr>
        <vertAlign val="subscript"/>
        <sz val="11"/>
        <color theme="0"/>
        <rFont val="Garamond"/>
        <family val="1"/>
      </rPr>
      <t>A2</t>
    </r>
    <r>
      <rPr>
        <sz val="11"/>
        <color theme="1"/>
        <rFont val="Calibri"/>
        <family val="2"/>
        <scheme val="minor"/>
      </rPr>
      <t/>
    </r>
  </si>
  <si>
    <r>
      <t>V*</t>
    </r>
    <r>
      <rPr>
        <vertAlign val="subscript"/>
        <sz val="11"/>
        <color theme="0"/>
        <rFont val="Garamond"/>
        <family val="1"/>
      </rPr>
      <t>A3</t>
    </r>
    <r>
      <rPr>
        <sz val="11"/>
        <color theme="1"/>
        <rFont val="Calibri"/>
        <family val="2"/>
        <scheme val="minor"/>
      </rPr>
      <t/>
    </r>
  </si>
  <si>
    <t xml:space="preserve">A la suite d’une réunion de chantier, l’architecte souhaite modifier l’entraxe des traverses intermédiaires afin d’avoir des valeurs de clair de vue identiques.
Votre supérieur vous demande donc :
</t>
  </si>
  <si>
    <t xml:space="preserve"> - D’effectuer les calculs nécessaires afin que les clairs de vue soient égaux (en partant de HNB).</t>
  </si>
  <si>
    <t xml:space="preserve"> - De donner les nouvelles valeurs d’entraxes (à partir de HNB) des traverses de l’ensemble composé cintré Rep A.</t>
  </si>
  <si>
    <t>CALCUL DES CLAIRS DE VUE IDENTIQUE</t>
  </si>
  <si>
    <t>HNB =</t>
  </si>
  <si>
    <t>mm</t>
  </si>
  <si>
    <t>Nombre d'entraxe en hauteur =</t>
  </si>
  <si>
    <t>Ep profil bas (A) =</t>
  </si>
  <si>
    <t>Ep profil intermédiaires (B) =</t>
  </si>
  <si>
    <r>
      <t>Ep profil haut (C</t>
    </r>
    <r>
      <rPr>
        <sz val="13"/>
        <color theme="0"/>
        <rFont val="Garamond"/>
        <family val="1"/>
      </rPr>
      <t>,</t>
    </r>
    <r>
      <rPr>
        <sz val="13"/>
        <color theme="1"/>
        <rFont val="Garamond"/>
        <family val="1"/>
      </rPr>
      <t>) =</t>
    </r>
  </si>
  <si>
    <t>Clair de vu =</t>
  </si>
  <si>
    <t>CALCUL DES NOUVELLES VALEURS D’ENTRAXES DES TRAVERSES INTERMEDIAIRES</t>
  </si>
  <si>
    <t>Entraxe bas =</t>
  </si>
  <si>
    <t>Entraxe intérmédiaire =</t>
  </si>
  <si>
    <t>Entraxe haut =</t>
  </si>
  <si>
    <r>
      <t xml:space="preserve">N°8 Déterminer les valeurs de clair de vue de l’ensemble cintré Rep A  </t>
    </r>
    <r>
      <rPr>
        <sz val="16"/>
        <color theme="1"/>
        <rFont val="Garamond"/>
        <family val="1"/>
      </rPr>
      <t xml:space="preserve"> - 27 pts</t>
    </r>
  </si>
  <si>
    <r>
      <t>arrondis au 10</t>
    </r>
    <r>
      <rPr>
        <i/>
        <vertAlign val="superscript"/>
        <sz val="13"/>
        <color theme="1"/>
        <rFont val="Garamond"/>
        <family val="1"/>
      </rPr>
      <t>e</t>
    </r>
  </si>
  <si>
    <t>En vue de la fabrication des murs-rideaux vous avez à préparer la commande des profilés épines FM157. Pour ce faire vous devez optimiser le nombre de barres nécessaire.
Vous disposez d’un fichier numérique « Mise en barre OPTIMISATION »</t>
  </si>
  <si>
    <t xml:space="preserve"> - Onglet « fiche de débit épine traverses » : des quantités et longueurs de coupe du profilé FM157.</t>
  </si>
  <si>
    <t xml:space="preserve"> - Onglet : « Demande » : à compléter (uniquement les cases bleues) par les paramètres ci-dessous :</t>
  </si>
  <si>
    <t xml:space="preserve"> - Longueur de barre : 6000mm.</t>
  </si>
  <si>
    <t xml:space="preserve"> - Pertes pour passage des 2 lames: 10mm </t>
  </si>
  <si>
    <t xml:space="preserve"> - Perte pour affranchissement en bout de barre de 20mm.</t>
  </si>
  <si>
    <t xml:space="preserve"> - Onglet « travail » : résultat de l’optimisation, ducument grâce auquel vous pourrez compléter le tableau ci-dessous :</t>
  </si>
  <si>
    <t>barre</t>
  </si>
  <si>
    <t>à</t>
  </si>
  <si>
    <t>Nbre profil débité dans chaque barre</t>
  </si>
  <si>
    <t>Nbre de barre à commander</t>
  </si>
  <si>
    <t>chute en mm dans une barre</t>
  </si>
  <si>
    <t>Nbre barre ayant le même débit</t>
  </si>
  <si>
    <t>Nbre profils débités</t>
  </si>
  <si>
    <t>Exemple</t>
  </si>
  <si>
    <r>
      <t xml:space="preserve">N°9    Optimiser les profilés FM157 des murs-rideaux -  </t>
    </r>
    <r>
      <rPr>
        <sz val="16"/>
        <color theme="1"/>
        <rFont val="Garamond"/>
        <family val="1"/>
      </rPr>
      <t>41pts</t>
    </r>
  </si>
  <si>
    <t xml:space="preserve"> /41</t>
  </si>
  <si>
    <t xml:space="preserve">Votre conducteur de travaux vous demande de préparer la livraison des volumes verriers des murs-rideaux MR1 et MR2.1 (façade Parc Beaumont). 
Pour cela vous devez :
</t>
  </si>
  <si>
    <t xml:space="preserve"> • Vérifier l’utilisation du véhicule utilitaire en répondant aux questions.</t>
  </si>
  <si>
    <t xml:space="preserve">Données (sous format numérique – fichiers informatiques)
Le véhicule utilitaire de l’entreprise est un BOXER, muni d’un pupitre extérieur amovible et d’un pupitre intérieur modulable.
</t>
  </si>
  <si>
    <t>RECAPITULATIF DES VITRAGES DES MURS-RIDEAUX MR1 et MR2.1</t>
  </si>
  <si>
    <t xml:space="preserve">Type de vitrage :  4/12/44.2 </t>
  </si>
  <si>
    <t>Masse du verre : 2,5kg pour 1mm pour 1m².</t>
  </si>
  <si>
    <t xml:space="preserve">Epaisseur cumulée totale de verre du double vitrage </t>
  </si>
  <si>
    <t>REPERES</t>
  </si>
  <si>
    <t>Lv</t>
  </si>
  <si>
    <t>Hv</t>
  </si>
  <si>
    <t>Surface</t>
  </si>
  <si>
    <t>m²</t>
  </si>
  <si>
    <t>kg/m²</t>
  </si>
  <si>
    <t>Masse d’un volume</t>
  </si>
  <si>
    <t>kg</t>
  </si>
  <si>
    <t xml:space="preserve">Masse TOTALE </t>
  </si>
  <si>
    <t>MR1-D</t>
  </si>
  <si>
    <t>MR1-E</t>
  </si>
  <si>
    <t>MR1-F</t>
  </si>
  <si>
    <t>MR2.1-E</t>
  </si>
  <si>
    <t>MR2.1-F</t>
  </si>
  <si>
    <t>UTILISATION DU VEHICULE :</t>
  </si>
  <si>
    <t xml:space="preserve">Charge utile du véhicule </t>
  </si>
  <si>
    <t xml:space="preserve">Charge totale des vitrages </t>
  </si>
  <si>
    <r>
      <t xml:space="preserve">kg </t>
    </r>
    <r>
      <rPr>
        <i/>
        <sz val="13"/>
        <color theme="1"/>
        <rFont val="Garamond"/>
        <family val="1"/>
      </rPr>
      <t>arrondi au 10</t>
    </r>
    <r>
      <rPr>
        <i/>
        <vertAlign val="superscript"/>
        <sz val="13"/>
        <color theme="1"/>
        <rFont val="Garamond"/>
        <family val="1"/>
      </rPr>
      <t>e</t>
    </r>
  </si>
  <si>
    <t xml:space="preserve">Longueur pièce d’appui utilisée </t>
  </si>
  <si>
    <t xml:space="preserve">Quantité maximum  </t>
  </si>
  <si>
    <t>volumes</t>
  </si>
  <si>
    <t xml:space="preserve">Peut-on utiliser le véhicule en toute sécurité ? </t>
  </si>
  <si>
    <t>OUI</t>
  </si>
  <si>
    <t>NON</t>
  </si>
  <si>
    <r>
      <t>arr. 100</t>
    </r>
    <r>
      <rPr>
        <i/>
        <vertAlign val="superscript"/>
        <sz val="13"/>
        <color theme="1"/>
        <rFont val="Garamond"/>
        <family val="1"/>
      </rPr>
      <t>e</t>
    </r>
  </si>
  <si>
    <r>
      <t>arr. 10</t>
    </r>
    <r>
      <rPr>
        <i/>
        <vertAlign val="superscript"/>
        <sz val="13"/>
        <color theme="1"/>
        <rFont val="Garamond"/>
        <family val="1"/>
      </rPr>
      <t>e</t>
    </r>
  </si>
  <si>
    <t xml:space="preserve"> /36</t>
  </si>
  <si>
    <r>
      <t xml:space="preserve">N°10    Organiser la livraison des vitrages des MR1 et MR2.1  - </t>
    </r>
    <r>
      <rPr>
        <sz val="16"/>
        <color theme="1"/>
        <rFont val="Garamond"/>
        <family val="1"/>
      </rPr>
      <t>36pts</t>
    </r>
  </si>
  <si>
    <r>
      <t>Masse par m</t>
    </r>
    <r>
      <rPr>
        <b/>
        <vertAlign val="superscript"/>
        <sz val="12"/>
        <color theme="1"/>
        <rFont val="Garamond"/>
        <family val="1"/>
      </rPr>
      <t>2</t>
    </r>
  </si>
  <si>
    <r>
      <t>(arrondir au 100</t>
    </r>
    <r>
      <rPr>
        <vertAlign val="superscript"/>
        <sz val="10"/>
        <color theme="1"/>
        <rFont val="Garamond"/>
        <family val="1"/>
      </rPr>
      <t>e</t>
    </r>
    <r>
      <rPr>
        <sz val="10"/>
        <color theme="1"/>
        <rFont val="Garamond"/>
        <family val="1"/>
      </rPr>
      <t>)</t>
    </r>
  </si>
  <si>
    <t xml:space="preserve">Vous assistez le conducteur de travaux de votre entreprise dans la planification de la mise en œuvre 
des murs-rideaux MR1 à MR10 soit 13 ensembles (façade Parc Beaumont).
 Il vous demande de compléter le planning de pose en prenant en compte les éléments ci-dessous.
</t>
  </si>
  <si>
    <r>
      <t>-</t>
    </r>
    <r>
      <rPr>
        <sz val="7"/>
        <color theme="1"/>
        <rFont val="Garamond"/>
        <family val="1"/>
      </rPr>
      <t xml:space="preserve">       </t>
    </r>
    <r>
      <rPr>
        <sz val="14"/>
        <color theme="1"/>
        <rFont val="Garamond"/>
        <family val="1"/>
      </rPr>
      <t xml:space="preserve">Système de </t>
    </r>
    <r>
      <rPr>
        <b/>
        <sz val="14"/>
        <color theme="1"/>
        <rFont val="Garamond"/>
        <family val="1"/>
      </rPr>
      <t>pose de face</t>
    </r>
    <r>
      <rPr>
        <sz val="14"/>
        <color theme="1"/>
        <rFont val="Garamond"/>
        <family val="1"/>
      </rPr>
      <t xml:space="preserve"> (on pose toutes les épines puis toutes les traverses).</t>
    </r>
  </si>
  <si>
    <r>
      <t>-</t>
    </r>
    <r>
      <rPr>
        <sz val="7"/>
        <color theme="1"/>
        <rFont val="Garamond"/>
        <family val="1"/>
      </rPr>
      <t xml:space="preserve">       </t>
    </r>
    <r>
      <rPr>
        <sz val="14"/>
        <color theme="1"/>
        <rFont val="Garamond"/>
        <family val="1"/>
      </rPr>
      <t>Le débit des épines commence le jeudi 4 septembre 2014.</t>
    </r>
  </si>
  <si>
    <r>
      <t>-</t>
    </r>
    <r>
      <rPr>
        <sz val="7"/>
        <color theme="1"/>
        <rFont val="Garamond"/>
        <family val="1"/>
      </rPr>
      <t xml:space="preserve">       </t>
    </r>
    <r>
      <rPr>
        <sz val="14"/>
        <color theme="1"/>
        <rFont val="Garamond"/>
        <family val="1"/>
      </rPr>
      <t>Les journées de travail sont de 7h, excepté le vendredi de 4h.</t>
    </r>
  </si>
  <si>
    <r>
      <t>-</t>
    </r>
    <r>
      <rPr>
        <sz val="7"/>
        <color theme="1"/>
        <rFont val="Garamond"/>
        <family val="1"/>
      </rPr>
      <t xml:space="preserve">       </t>
    </r>
    <r>
      <rPr>
        <sz val="14"/>
        <color theme="1"/>
        <rFont val="Garamond"/>
        <family val="1"/>
      </rPr>
      <t>Débit d’une épine ou d’une traverse (1 seul poste de débit) : 12 minutes.</t>
    </r>
  </si>
  <si>
    <r>
      <t>-</t>
    </r>
    <r>
      <rPr>
        <sz val="7"/>
        <color theme="1"/>
        <rFont val="Garamond"/>
        <family val="1"/>
      </rPr>
      <t xml:space="preserve">       </t>
    </r>
    <r>
      <rPr>
        <sz val="14"/>
        <color theme="1"/>
        <rFont val="Garamond"/>
        <family val="1"/>
      </rPr>
      <t>Temps de pose d’une épine : 42 minutes.</t>
    </r>
  </si>
  <si>
    <r>
      <t>-</t>
    </r>
    <r>
      <rPr>
        <sz val="7"/>
        <color theme="1"/>
        <rFont val="Garamond"/>
        <family val="1"/>
      </rPr>
      <t xml:space="preserve">       </t>
    </r>
    <r>
      <rPr>
        <sz val="14"/>
        <color theme="1"/>
        <rFont val="Garamond"/>
        <family val="1"/>
      </rPr>
      <t>Temps de pose d’une traverse : 12 minutes.</t>
    </r>
  </si>
  <si>
    <r>
      <t>-</t>
    </r>
    <r>
      <rPr>
        <sz val="7"/>
        <color theme="1"/>
        <rFont val="Garamond"/>
        <family val="1"/>
      </rPr>
      <t xml:space="preserve">       </t>
    </r>
    <r>
      <rPr>
        <sz val="14"/>
        <color theme="1"/>
        <rFont val="Garamond"/>
        <family val="1"/>
      </rPr>
      <t>Les vitrages peuvent être posés après la pose d’au moins 20 traverses.</t>
    </r>
  </si>
  <si>
    <r>
      <t>-</t>
    </r>
    <r>
      <rPr>
        <sz val="7"/>
        <color theme="1"/>
        <rFont val="Garamond"/>
        <family val="1"/>
      </rPr>
      <t xml:space="preserve">       </t>
    </r>
    <r>
      <rPr>
        <sz val="14"/>
        <color theme="1"/>
        <rFont val="Garamond"/>
        <family val="1"/>
      </rPr>
      <t>Temps de pose d’un vitrage : 12 minutes.</t>
    </r>
  </si>
  <si>
    <r>
      <t>-</t>
    </r>
    <r>
      <rPr>
        <sz val="7"/>
        <color theme="1"/>
        <rFont val="Garamond"/>
        <family val="1"/>
      </rPr>
      <t xml:space="preserve">       </t>
    </r>
    <r>
      <rPr>
        <sz val="14"/>
        <color theme="1"/>
        <rFont val="Garamond"/>
        <family val="1"/>
      </rPr>
      <t>La pose des épines ne pourra débuter qu’à partir du mercredi 10 septembre.</t>
    </r>
  </si>
  <si>
    <t>QUANTITATIF ELEMENTS A POSER :</t>
  </si>
  <si>
    <t xml:space="preserve"> * Epines :</t>
  </si>
  <si>
    <t xml:space="preserve"> * Traverses :</t>
  </si>
  <si>
    <t xml:space="preserve"> * Vitrages :</t>
  </si>
  <si>
    <t>PLANNING FABRICATION ET POSE</t>
  </si>
  <si>
    <t>FABRICATION</t>
  </si>
  <si>
    <t>Epines</t>
  </si>
  <si>
    <t>durée débit (h)</t>
  </si>
  <si>
    <t>quantité débitée</t>
  </si>
  <si>
    <t>Traverses</t>
  </si>
  <si>
    <t>POSE</t>
  </si>
  <si>
    <t>durée de pose (h)</t>
  </si>
  <si>
    <t>quantité posée</t>
  </si>
  <si>
    <t>Vitrage</t>
  </si>
  <si>
    <t>L</t>
  </si>
  <si>
    <t>M</t>
  </si>
  <si>
    <t>J</t>
  </si>
  <si>
    <t>V</t>
  </si>
  <si>
    <t>total</t>
  </si>
  <si>
    <t>Date de fin de chantier :</t>
  </si>
  <si>
    <t xml:space="preserve"> /82</t>
  </si>
  <si>
    <r>
      <t xml:space="preserve">N°11    Planifier la mise en œuvre des façades rideaux  - </t>
    </r>
    <r>
      <rPr>
        <sz val="16"/>
        <color theme="1"/>
        <rFont val="Garamond"/>
        <family val="1"/>
      </rPr>
      <t>82pts</t>
    </r>
  </si>
  <si>
    <t xml:space="preserve">Vous intervenez sur la pose du mur-rideau MR 1 avec une équipe de 2 ouvriers. La mise en place de l’ossature se fera pièce par pièce sur chantier avec une pose de face.
Afin de préparer votre intervention sur le chantier, votre responsable vous demande de donner le mode opératoire de pose. 
</t>
  </si>
  <si>
    <t>MR type grille MX de chez TECHNAL, trame verticale.</t>
  </si>
  <si>
    <t>Phases à prévoir  (non ordonnées) :</t>
  </si>
  <si>
    <t>Manutention des vitrages</t>
  </si>
  <si>
    <t>Mise en place des raccords dans les traverses</t>
  </si>
  <si>
    <t>Mise en position et fixation des traverses sur l’épine file 1-2</t>
  </si>
  <si>
    <t>Mise en position et fixation des traverses sur l’épine file 2-3</t>
  </si>
  <si>
    <t>Implantation des fixations</t>
  </si>
  <si>
    <t>Positionner, régler et fixer les éléments de fixation</t>
  </si>
  <si>
    <t>Mise en place épine file 1-2</t>
  </si>
  <si>
    <t>Mise en place épines file 2-3</t>
  </si>
  <si>
    <t>Mise en place des joints cadre intérieur</t>
  </si>
  <si>
    <t>Mise en place des joints casquette pour serreur</t>
  </si>
  <si>
    <t>Mise en place des bouchons de liaisons</t>
  </si>
  <si>
    <t>Mise en place des remplissages</t>
  </si>
  <si>
    <t>Mise en place des serreurs ponctuels</t>
  </si>
  <si>
    <t>Mise en place des joints pare-pluie sur les capots</t>
  </si>
  <si>
    <t>Mise en place des capots</t>
  </si>
  <si>
    <t>Numéro</t>
  </si>
  <si>
    <t>Phase</t>
  </si>
  <si>
    <t>Matériel spécifique nécessaire</t>
  </si>
  <si>
    <t>Niveau laser</t>
  </si>
  <si>
    <t>Perforateur, scellement chimique, clés</t>
  </si>
  <si>
    <t>Perceuse, boulons</t>
  </si>
  <si>
    <t>Visseuse, butyl</t>
  </si>
  <si>
    <t>Butyl</t>
  </si>
  <si>
    <t>Grue araignée, ventouses</t>
  </si>
  <si>
    <t>Visseuse</t>
  </si>
  <si>
    <t>Gants</t>
  </si>
  <si>
    <t>Maillet</t>
  </si>
  <si>
    <t xml:space="preserve"> /29</t>
  </si>
  <si>
    <r>
      <t>N°12    Mode opératoire de pose du mur-rideau MR1   -</t>
    </r>
    <r>
      <rPr>
        <sz val="16"/>
        <color theme="1"/>
        <rFont val="Garamond"/>
        <family val="1"/>
      </rPr>
      <t xml:space="preserve"> 29 pts</t>
    </r>
  </si>
  <si>
    <r>
      <t xml:space="preserve">N°1   Inventorier les menuiseries extérieures  -  </t>
    </r>
    <r>
      <rPr>
        <sz val="16"/>
        <color theme="1"/>
        <rFont val="Garamond"/>
        <family val="1"/>
      </rPr>
      <t>29pts</t>
    </r>
  </si>
  <si>
    <t xml:space="preserve"> *</t>
  </si>
  <si>
    <r>
      <rPr>
        <b/>
        <sz val="16"/>
        <color theme="1"/>
        <rFont val="Garamond"/>
        <family val="1"/>
      </rPr>
      <t xml:space="preserve">N°3   Vérifier l’épaisseur des vitrages du mur-rideau MR1  -  </t>
    </r>
    <r>
      <rPr>
        <sz val="16"/>
        <color theme="1"/>
        <rFont val="Garamond"/>
        <family val="1"/>
      </rPr>
      <t>21pts</t>
    </r>
  </si>
  <si>
    <t xml:space="preserve"> /14</t>
  </si>
  <si>
    <r>
      <rPr>
        <b/>
        <sz val="16"/>
        <color theme="1"/>
        <rFont val="Garamond"/>
        <family val="1"/>
      </rPr>
      <t>N°4    Vérifier le choix de l’épine FM157 du MR 2.1</t>
    </r>
    <r>
      <rPr>
        <sz val="16"/>
        <color theme="1"/>
        <rFont val="Garamond"/>
        <family val="1"/>
      </rPr>
      <t xml:space="preserve"> -  14pts</t>
    </r>
  </si>
  <si>
    <r>
      <t xml:space="preserve">N°6    Calculer une longueur de profil cintré de l’ensemble cintré Rep A  - </t>
    </r>
    <r>
      <rPr>
        <sz val="16"/>
        <color theme="1"/>
        <rFont val="Garamond"/>
        <family val="1"/>
      </rPr>
      <t>12pts</t>
    </r>
  </si>
  <si>
    <r>
      <t xml:space="preserve">N°7    Établir la fiche de débit de l’ensemble cintré Rep A  </t>
    </r>
    <r>
      <rPr>
        <sz val="16"/>
        <color theme="1"/>
        <rFont val="Garamond"/>
        <family val="1"/>
      </rPr>
      <t>39pts</t>
    </r>
  </si>
  <si>
    <r>
      <rPr>
        <sz val="11"/>
        <color theme="1"/>
        <rFont val="Symbol"/>
        <family val="1"/>
        <charset val="2"/>
      </rPr>
      <t>a</t>
    </r>
    <r>
      <rPr>
        <sz val="11"/>
        <color theme="1"/>
        <rFont val="Garamond"/>
        <family val="1"/>
      </rPr>
      <t xml:space="preserve"> 
</t>
    </r>
    <r>
      <rPr>
        <sz val="8"/>
        <color theme="1"/>
        <rFont val="Garamond"/>
        <family val="1"/>
      </rPr>
      <t>(3 chiffres apès la virgule)</t>
    </r>
  </si>
</sst>
</file>

<file path=xl/styles.xml><?xml version="1.0" encoding="utf-8"?>
<styleSheet xmlns="http://schemas.openxmlformats.org/spreadsheetml/2006/main">
  <numFmts count="4">
    <numFmt numFmtId="164" formatCode="0.0"/>
    <numFmt numFmtId="165" formatCode="0.000"/>
    <numFmt numFmtId="166" formatCode="#,##0.0"/>
    <numFmt numFmtId="171" formatCode="[$-F800]dddd\,\ mmmm\ dd\,\ yyyy"/>
  </numFmts>
  <fonts count="62">
    <font>
      <sz val="11"/>
      <color theme="1"/>
      <name val="Calibri"/>
      <family val="2"/>
      <scheme val="minor"/>
    </font>
    <font>
      <b/>
      <sz val="16"/>
      <color theme="1"/>
      <name val="Garamond"/>
      <family val="1"/>
    </font>
    <font>
      <sz val="16"/>
      <color theme="1"/>
      <name val="Garamond"/>
      <family val="1"/>
    </font>
    <font>
      <sz val="11"/>
      <color theme="1"/>
      <name val="Garamond"/>
      <family val="1"/>
    </font>
    <font>
      <b/>
      <sz val="14"/>
      <color rgb="FFFF0000"/>
      <name val="Garamond"/>
      <family val="1"/>
    </font>
    <font>
      <sz val="11"/>
      <color rgb="FFFF0000"/>
      <name val="Garamond"/>
      <family val="1"/>
    </font>
    <font>
      <b/>
      <sz val="14"/>
      <color theme="1"/>
      <name val="Garamond"/>
      <family val="1"/>
    </font>
    <font>
      <i/>
      <sz val="11"/>
      <color theme="1"/>
      <name val="Garamond"/>
      <family val="1"/>
    </font>
    <font>
      <i/>
      <vertAlign val="superscript"/>
      <sz val="11"/>
      <color theme="1"/>
      <name val="Garamond"/>
      <family val="1"/>
    </font>
    <font>
      <sz val="14"/>
      <color theme="1"/>
      <name val="Garamond"/>
      <family val="1"/>
    </font>
    <font>
      <sz val="12"/>
      <color theme="1"/>
      <name val="Garamond"/>
      <family val="1"/>
    </font>
    <font>
      <sz val="14"/>
      <color rgb="FF000000"/>
      <name val="Garamond"/>
      <family val="1"/>
    </font>
    <font>
      <b/>
      <sz val="13"/>
      <color theme="1"/>
      <name val="Garamond"/>
      <family val="1"/>
    </font>
    <font>
      <sz val="13"/>
      <color theme="1"/>
      <name val="Garamond"/>
      <family val="1"/>
    </font>
    <font>
      <b/>
      <sz val="13"/>
      <color rgb="FFFF0000"/>
      <name val="Garamond"/>
      <family val="1"/>
    </font>
    <font>
      <sz val="13"/>
      <color rgb="FFFF0000"/>
      <name val="Garamond"/>
      <family val="1"/>
    </font>
    <font>
      <i/>
      <sz val="13"/>
      <color theme="1"/>
      <name val="Garamond"/>
      <family val="1"/>
    </font>
    <font>
      <i/>
      <vertAlign val="superscript"/>
      <sz val="13"/>
      <color theme="1"/>
      <name val="Garamond"/>
      <family val="1"/>
    </font>
    <font>
      <sz val="13"/>
      <color rgb="FF000000"/>
      <name val="Garamond"/>
      <family val="1"/>
    </font>
    <font>
      <sz val="10"/>
      <color theme="1"/>
      <name val="Garamond"/>
      <family val="1"/>
    </font>
    <font>
      <b/>
      <sz val="12"/>
      <color theme="1"/>
      <name val="Garamond"/>
      <family val="1"/>
    </font>
    <font>
      <sz val="12"/>
      <name val="Garamond"/>
      <family val="1"/>
    </font>
    <font>
      <sz val="14"/>
      <name val="Garamond"/>
      <family val="1"/>
    </font>
    <font>
      <sz val="14"/>
      <color rgb="FF0000FF"/>
      <name val="Garamond"/>
      <family val="1"/>
    </font>
    <font>
      <sz val="14"/>
      <color theme="0"/>
      <name val="Garamond"/>
      <family val="1"/>
    </font>
    <font>
      <sz val="13"/>
      <color theme="0"/>
      <name val="Garamond"/>
      <family val="1"/>
    </font>
    <font>
      <b/>
      <sz val="13"/>
      <color theme="0"/>
      <name val="Garamond"/>
      <family val="1"/>
    </font>
    <font>
      <sz val="12"/>
      <color theme="0"/>
      <name val="Garamond"/>
      <family val="1"/>
    </font>
    <font>
      <b/>
      <sz val="11"/>
      <color theme="1"/>
      <name val="Garamond"/>
      <family val="1"/>
    </font>
    <font>
      <sz val="11"/>
      <color theme="0"/>
      <name val="Garamond"/>
      <family val="1"/>
    </font>
    <font>
      <sz val="12"/>
      <color rgb="FF0000FF"/>
      <name val="Garamond"/>
      <family val="1"/>
    </font>
    <font>
      <b/>
      <sz val="12"/>
      <color theme="0"/>
      <name val="Garamond"/>
      <family val="1"/>
    </font>
    <font>
      <b/>
      <sz val="12"/>
      <name val="Garamond"/>
      <family val="1"/>
    </font>
    <font>
      <b/>
      <sz val="14"/>
      <color theme="0"/>
      <name val="Garamond"/>
      <family val="1"/>
    </font>
    <font>
      <b/>
      <sz val="11"/>
      <color theme="0"/>
      <name val="Garamond"/>
      <family val="1"/>
    </font>
    <font>
      <sz val="11"/>
      <color rgb="FF0000FF"/>
      <name val="Garamond"/>
      <family val="1"/>
    </font>
    <font>
      <i/>
      <sz val="9"/>
      <color theme="1"/>
      <name val="Garamond"/>
      <family val="1"/>
    </font>
    <font>
      <vertAlign val="superscript"/>
      <sz val="11"/>
      <color theme="1"/>
      <name val="Garamond"/>
      <family val="1"/>
    </font>
    <font>
      <sz val="8"/>
      <color theme="1"/>
      <name val="Garamond"/>
      <family val="1"/>
    </font>
    <font>
      <sz val="11"/>
      <name val="Garamond"/>
      <family val="1"/>
    </font>
    <font>
      <vertAlign val="subscript"/>
      <sz val="11"/>
      <color theme="1"/>
      <name val="Garamond"/>
      <family val="1"/>
    </font>
    <font>
      <vertAlign val="subscript"/>
      <sz val="11"/>
      <color theme="0"/>
      <name val="Garamond"/>
      <family val="1"/>
    </font>
    <font>
      <b/>
      <sz val="10"/>
      <color theme="1"/>
      <name val="Garamond"/>
      <family val="1"/>
    </font>
    <font>
      <b/>
      <vertAlign val="subscript"/>
      <sz val="12"/>
      <color theme="0"/>
      <name val="Garamond"/>
      <family val="1"/>
    </font>
    <font>
      <sz val="13"/>
      <color rgb="FF0000FF"/>
      <name val="Garamond"/>
      <family val="1"/>
    </font>
    <font>
      <i/>
      <sz val="13"/>
      <name val="Garamond"/>
      <family val="1"/>
    </font>
    <font>
      <b/>
      <i/>
      <sz val="13"/>
      <name val="Garamond"/>
      <family val="1"/>
    </font>
    <font>
      <b/>
      <vertAlign val="superscript"/>
      <sz val="12"/>
      <color theme="1"/>
      <name val="Garamond"/>
      <family val="1"/>
    </font>
    <font>
      <vertAlign val="superscript"/>
      <sz val="10"/>
      <color theme="1"/>
      <name val="Garamond"/>
      <family val="1"/>
    </font>
    <font>
      <sz val="16"/>
      <color rgb="FF0000FF"/>
      <name val="Garamond"/>
      <family val="1"/>
    </font>
    <font>
      <sz val="16"/>
      <color theme="0"/>
      <name val="Garamond"/>
      <family val="1"/>
    </font>
    <font>
      <sz val="7"/>
      <color theme="1"/>
      <name val="Garamond"/>
      <family val="1"/>
    </font>
    <font>
      <sz val="12"/>
      <color theme="1"/>
      <name val="Arial"/>
      <family val="2"/>
    </font>
    <font>
      <b/>
      <sz val="12"/>
      <color theme="1"/>
      <name val="Arial"/>
      <family val="2"/>
    </font>
    <font>
      <sz val="12"/>
      <color rgb="FF0000FF"/>
      <name val="Arial"/>
      <family val="2"/>
    </font>
    <font>
      <sz val="12"/>
      <color theme="0"/>
      <name val="Arial"/>
      <family val="2"/>
    </font>
    <font>
      <sz val="10"/>
      <color theme="1"/>
      <name val="Arial"/>
      <family val="2"/>
    </font>
    <font>
      <sz val="10"/>
      <color rgb="FF0000FF"/>
      <name val="Arial"/>
      <family val="2"/>
    </font>
    <font>
      <b/>
      <sz val="14"/>
      <name val="Garamond"/>
      <family val="1"/>
    </font>
    <font>
      <sz val="10"/>
      <color theme="0"/>
      <name val="Arial"/>
      <family val="2"/>
    </font>
    <font>
      <sz val="12"/>
      <color theme="0" tint="-0.14999847407452621"/>
      <name val="Garamond"/>
      <family val="1"/>
    </font>
    <font>
      <sz val="11"/>
      <color theme="1"/>
      <name val="Symbol"/>
      <family val="1"/>
      <charset val="2"/>
    </font>
  </fonts>
  <fills count="8">
    <fill>
      <patternFill patternType="none"/>
    </fill>
    <fill>
      <patternFill patternType="gray125"/>
    </fill>
    <fill>
      <patternFill patternType="solid">
        <fgColor rgb="FFBFBFBF"/>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DFDFDF"/>
        <bgColor theme="0" tint="-0.24994659260841701"/>
      </patternFill>
    </fill>
    <fill>
      <patternFill patternType="solid">
        <fgColor theme="0" tint="-0.249977111117893"/>
        <bgColor theme="0" tint="-0.24994659260841701"/>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271">
    <xf numFmtId="0" fontId="0" fillId="0" borderId="0" xfId="0"/>
    <xf numFmtId="0" fontId="1" fillId="0" borderId="2" xfId="0" applyFont="1" applyBorder="1" applyProtection="1"/>
    <xf numFmtId="0" fontId="3" fillId="0" borderId="3" xfId="0" applyFont="1" applyBorder="1" applyProtection="1"/>
    <xf numFmtId="0" fontId="3" fillId="0" borderId="4" xfId="0" applyFont="1" applyBorder="1" applyProtection="1"/>
    <xf numFmtId="0" fontId="3" fillId="0" borderId="0" xfId="0" applyFont="1" applyProtection="1"/>
    <xf numFmtId="164" fontId="4" fillId="0" borderId="1" xfId="0" applyNumberFormat="1" applyFont="1" applyBorder="1" applyAlignment="1" applyProtection="1">
      <alignment horizontal="center"/>
    </xf>
    <xf numFmtId="0" fontId="5" fillId="0" borderId="1" xfId="0" applyFont="1" applyBorder="1" applyAlignment="1" applyProtection="1">
      <alignment horizontal="center" vertical="center"/>
    </xf>
    <xf numFmtId="0" fontId="6" fillId="0" borderId="0" xfId="0" applyFont="1" applyProtection="1"/>
    <xf numFmtId="0" fontId="10" fillId="3" borderId="1" xfId="0" applyFont="1" applyFill="1" applyBorder="1" applyAlignment="1">
      <alignment horizontal="center" vertical="center" wrapText="1"/>
    </xf>
    <xf numFmtId="0" fontId="9" fillId="3" borderId="1" xfId="0" applyFont="1" applyFill="1" applyBorder="1" applyAlignment="1" applyProtection="1">
      <alignment horizontal="center" vertical="center"/>
    </xf>
    <xf numFmtId="0" fontId="13" fillId="0" borderId="3" xfId="0" applyFont="1" applyBorder="1" applyProtection="1"/>
    <xf numFmtId="0" fontId="13" fillId="0" borderId="4" xfId="0" applyFont="1" applyBorder="1" applyProtection="1"/>
    <xf numFmtId="0" fontId="13" fillId="0" borderId="0" xfId="0" applyFont="1" applyProtection="1"/>
    <xf numFmtId="164" fontId="14" fillId="0" borderId="1" xfId="0" applyNumberFormat="1" applyFont="1" applyBorder="1" applyAlignment="1" applyProtection="1">
      <alignment horizontal="center"/>
    </xf>
    <xf numFmtId="0" fontId="15" fillId="0" borderId="1" xfId="0" applyFont="1" applyBorder="1" applyAlignment="1" applyProtection="1">
      <alignment horizontal="center" vertical="center"/>
    </xf>
    <xf numFmtId="0" fontId="13" fillId="0" borderId="0" xfId="0" applyFont="1" applyAlignment="1" applyProtection="1">
      <alignment horizontal="center"/>
    </xf>
    <xf numFmtId="3" fontId="10" fillId="3" borderId="1" xfId="0" applyNumberFormat="1" applyFont="1" applyFill="1" applyBorder="1" applyAlignment="1">
      <alignment horizontal="center" vertical="center" wrapText="1"/>
    </xf>
    <xf numFmtId="0" fontId="25" fillId="0" borderId="0" xfId="0" applyFont="1" applyProtection="1"/>
    <xf numFmtId="0" fontId="25" fillId="0" borderId="0" xfId="0" applyFont="1" applyAlignment="1" applyProtection="1">
      <alignment horizontal="center" vertical="center"/>
    </xf>
    <xf numFmtId="0" fontId="26" fillId="0" borderId="0" xfId="0" applyFont="1" applyAlignment="1" applyProtection="1">
      <alignment horizontal="center" vertical="center"/>
    </xf>
    <xf numFmtId="0" fontId="13" fillId="2" borderId="13" xfId="0" applyFont="1" applyFill="1" applyBorder="1" applyAlignment="1" applyProtection="1">
      <alignment horizontal="center" vertical="center" wrapText="1"/>
    </xf>
    <xf numFmtId="0" fontId="13" fillId="3" borderId="1"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3" fontId="24" fillId="0" borderId="1" xfId="0" applyNumberFormat="1" applyFont="1" applyBorder="1" applyAlignment="1" applyProtection="1">
      <alignment horizontal="center" vertical="center" wrapText="1"/>
    </xf>
    <xf numFmtId="0" fontId="24" fillId="0" borderId="1" xfId="0" applyFont="1" applyBorder="1" applyAlignment="1" applyProtection="1">
      <alignment horizontal="center" vertical="center" wrapText="1"/>
    </xf>
    <xf numFmtId="0" fontId="11" fillId="3" borderId="1" xfId="0"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wrapText="1"/>
    </xf>
    <xf numFmtId="0" fontId="13" fillId="3" borderId="5" xfId="0" applyFont="1" applyFill="1" applyBorder="1" applyAlignment="1" applyProtection="1">
      <alignment horizontal="center" vertical="center" wrapText="1"/>
    </xf>
    <xf numFmtId="0" fontId="9" fillId="3" borderId="5" xfId="0" applyFont="1" applyFill="1" applyBorder="1" applyAlignment="1" applyProtection="1">
      <alignment horizontal="center" vertical="center" wrapText="1"/>
    </xf>
    <xf numFmtId="0" fontId="10" fillId="0" borderId="0" xfId="0" applyFont="1" applyBorder="1" applyAlignment="1" applyProtection="1">
      <alignment vertical="top" wrapText="1"/>
    </xf>
    <xf numFmtId="0" fontId="20" fillId="3" borderId="1" xfId="0" applyFont="1" applyFill="1" applyBorder="1" applyAlignment="1" applyProtection="1">
      <alignment horizontal="center" vertical="center" wrapText="1"/>
    </xf>
    <xf numFmtId="0" fontId="10" fillId="3" borderId="1" xfId="0" applyFont="1" applyFill="1" applyBorder="1" applyAlignment="1" applyProtection="1">
      <alignment horizontal="center" vertical="center" wrapText="1"/>
    </xf>
    <xf numFmtId="3" fontId="10" fillId="3" borderId="1" xfId="0" applyNumberFormat="1" applyFont="1" applyFill="1" applyBorder="1" applyAlignment="1" applyProtection="1">
      <alignment horizontal="center" vertical="center" wrapText="1"/>
    </xf>
    <xf numFmtId="0" fontId="23" fillId="0" borderId="1" xfId="0" applyFont="1" applyBorder="1" applyAlignment="1" applyProtection="1">
      <alignment horizontal="center" vertical="center" wrapText="1"/>
      <protection locked="0"/>
    </xf>
    <xf numFmtId="3" fontId="23" fillId="0" borderId="1" xfId="0" applyNumberFormat="1" applyFont="1" applyBorder="1" applyAlignment="1" applyProtection="1">
      <alignment horizontal="center" vertical="center" wrapText="1"/>
      <protection locked="0"/>
    </xf>
    <xf numFmtId="0" fontId="2" fillId="0" borderId="2" xfId="0" applyFont="1" applyBorder="1"/>
    <xf numFmtId="0" fontId="1" fillId="0" borderId="2" xfId="0" applyFont="1" applyBorder="1"/>
    <xf numFmtId="0" fontId="3" fillId="0" borderId="3" xfId="0" applyFont="1" applyBorder="1"/>
    <xf numFmtId="0" fontId="3" fillId="0" borderId="4" xfId="0" applyFont="1" applyBorder="1"/>
    <xf numFmtId="0" fontId="3" fillId="0" borderId="0" xfId="0" applyFont="1"/>
    <xf numFmtId="164" fontId="4" fillId="0" borderId="1" xfId="0" applyNumberFormat="1" applyFont="1" applyBorder="1" applyAlignment="1">
      <alignment horizontal="center"/>
    </xf>
    <xf numFmtId="0" fontId="5" fillId="0" borderId="1" xfId="0" applyFont="1" applyBorder="1" applyAlignment="1">
      <alignment horizontal="center" vertical="center"/>
    </xf>
    <xf numFmtId="0" fontId="28" fillId="0" borderId="0" xfId="0" applyFont="1"/>
    <xf numFmtId="0" fontId="3" fillId="0" borderId="0" xfId="0" applyFont="1" applyAlignment="1">
      <alignment horizontal="right"/>
    </xf>
    <xf numFmtId="0" fontId="29" fillId="0" borderId="0" xfId="0" applyFont="1"/>
    <xf numFmtId="0" fontId="28" fillId="2" borderId="5" xfId="0" applyFont="1" applyFill="1" applyBorder="1" applyAlignment="1">
      <alignment horizontal="center" vertical="center" wrapText="1"/>
    </xf>
    <xf numFmtId="0" fontId="30" fillId="0" borderId="1" xfId="0" applyFont="1" applyBorder="1" applyAlignment="1" applyProtection="1">
      <alignment horizontal="center" vertical="center" wrapText="1"/>
      <protection locked="0"/>
    </xf>
    <xf numFmtId="3" fontId="30" fillId="0" borderId="1" xfId="0" applyNumberFormat="1" applyFont="1" applyBorder="1" applyAlignment="1" applyProtection="1">
      <alignment horizontal="center" vertical="center" wrapText="1"/>
      <protection locked="0"/>
    </xf>
    <xf numFmtId="0" fontId="29" fillId="0" borderId="0" xfId="0" applyFont="1" applyAlignment="1">
      <alignment wrapText="1"/>
    </xf>
    <xf numFmtId="0" fontId="27" fillId="0" borderId="0" xfId="0" applyFont="1" applyAlignment="1">
      <alignment horizontal="center" vertical="center"/>
    </xf>
    <xf numFmtId="0" fontId="10" fillId="0" borderId="5" xfId="0" applyFont="1" applyBorder="1" applyAlignment="1">
      <alignment horizontal="center" vertical="center" wrapText="1"/>
    </xf>
    <xf numFmtId="0" fontId="31" fillId="0" borderId="5" xfId="0" applyFont="1" applyBorder="1" applyAlignment="1">
      <alignment horizontal="center" vertical="center" wrapText="1"/>
    </xf>
    <xf numFmtId="3" fontId="31" fillId="0" borderId="5" xfId="0" applyNumberFormat="1" applyFont="1" applyBorder="1" applyAlignment="1">
      <alignment horizontal="center" vertical="center" wrapText="1"/>
    </xf>
    <xf numFmtId="0" fontId="3" fillId="0" borderId="0" xfId="0" applyFont="1" applyAlignment="1">
      <alignment horizontal="center" vertical="center"/>
    </xf>
    <xf numFmtId="0" fontId="10" fillId="0" borderId="1" xfId="0" applyFont="1" applyBorder="1" applyAlignment="1">
      <alignment horizontal="center" vertical="center" wrapText="1"/>
    </xf>
    <xf numFmtId="0" fontId="31" fillId="0" borderId="1" xfId="0" applyFont="1" applyBorder="1" applyAlignment="1">
      <alignment horizontal="center" vertical="center" wrapText="1"/>
    </xf>
    <xf numFmtId="3" fontId="10" fillId="0" borderId="1" xfId="0" applyNumberFormat="1" applyFont="1" applyBorder="1" applyAlignment="1">
      <alignment horizontal="center" vertical="center" wrapText="1"/>
    </xf>
    <xf numFmtId="3" fontId="31" fillId="0" borderId="1" xfId="0" applyNumberFormat="1" applyFont="1" applyBorder="1" applyAlignment="1">
      <alignment horizontal="center" vertical="center" wrapText="1"/>
    </xf>
    <xf numFmtId="0" fontId="27" fillId="0" borderId="0" xfId="0" applyFont="1" applyFill="1" applyBorder="1" applyAlignment="1">
      <alignment horizontal="center" vertical="center" wrapText="1"/>
    </xf>
    <xf numFmtId="0" fontId="32" fillId="3" borderId="1" xfId="0" applyFont="1" applyFill="1" applyBorder="1" applyAlignment="1">
      <alignment horizontal="center" vertical="center" wrapText="1"/>
    </xf>
    <xf numFmtId="0" fontId="20" fillId="5" borderId="5"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9" fillId="5" borderId="13" xfId="0" applyFont="1" applyFill="1" applyBorder="1" applyAlignment="1">
      <alignment horizontal="center" vertical="center" wrapText="1"/>
    </xf>
    <xf numFmtId="3" fontId="9" fillId="0" borderId="1" xfId="0" applyNumberFormat="1" applyFont="1" applyBorder="1" applyAlignment="1">
      <alignment horizontal="center" vertical="center" wrapText="1"/>
    </xf>
    <xf numFmtId="3" fontId="33" fillId="0" borderId="1" xfId="0" applyNumberFormat="1" applyFont="1" applyBorder="1" applyAlignment="1">
      <alignment horizontal="center" vertical="center" wrapText="1"/>
    </xf>
    <xf numFmtId="0" fontId="33" fillId="0" borderId="1" xfId="0" applyFont="1" applyBorder="1" applyAlignment="1">
      <alignment horizontal="center" vertical="center" wrapText="1"/>
    </xf>
    <xf numFmtId="0" fontId="29" fillId="0" borderId="0" xfId="0" applyFont="1" applyAlignment="1" applyProtection="1">
      <alignment horizontal="center" vertical="center"/>
    </xf>
    <xf numFmtId="0" fontId="34" fillId="0" borderId="0" xfId="0" applyFont="1" applyAlignment="1" applyProtection="1">
      <alignment horizontal="center" vertical="center"/>
    </xf>
    <xf numFmtId="0" fontId="7" fillId="0" borderId="0" xfId="0" applyFont="1" applyAlignment="1" applyProtection="1">
      <alignment horizontal="center"/>
    </xf>
    <xf numFmtId="0" fontId="29" fillId="0" borderId="0" xfId="0" applyFont="1" applyProtection="1"/>
    <xf numFmtId="0" fontId="10" fillId="0" borderId="0" xfId="0" applyFont="1" applyAlignment="1">
      <alignment horizontal="left" indent="5"/>
    </xf>
    <xf numFmtId="0" fontId="10" fillId="0" borderId="0" xfId="0" applyFont="1" applyAlignment="1">
      <alignment horizontal="left" indent="2"/>
    </xf>
    <xf numFmtId="0" fontId="20" fillId="0" borderId="0" xfId="0" applyFont="1"/>
    <xf numFmtId="0" fontId="36" fillId="0" borderId="0" xfId="0" applyFont="1"/>
    <xf numFmtId="0" fontId="29" fillId="0" borderId="0" xfId="0" applyFont="1" applyAlignment="1">
      <alignment horizontal="center" vertical="center"/>
    </xf>
    <xf numFmtId="0" fontId="23" fillId="0" borderId="1" xfId="0" applyFont="1" applyBorder="1" applyAlignment="1" applyProtection="1">
      <alignment horizontal="center" vertical="center" shrinkToFit="1"/>
      <protection locked="0"/>
    </xf>
    <xf numFmtId="0" fontId="24" fillId="0" borderId="1" xfId="0" applyFont="1" applyBorder="1" applyAlignment="1">
      <alignment horizontal="center" vertical="center" shrinkToFit="1"/>
    </xf>
    <xf numFmtId="0" fontId="24" fillId="0" borderId="1" xfId="0" applyFont="1" applyBorder="1" applyAlignment="1" applyProtection="1">
      <alignment horizontal="center" vertical="center" shrinkToFit="1"/>
      <protection locked="0"/>
    </xf>
    <xf numFmtId="0" fontId="34" fillId="0" borderId="0" xfId="0" applyFont="1" applyAlignment="1">
      <alignment horizontal="center" vertical="center"/>
    </xf>
    <xf numFmtId="0" fontId="3" fillId="0" borderId="0" xfId="0" applyFont="1" applyBorder="1" applyAlignment="1">
      <alignment horizontal="right" vertical="center"/>
    </xf>
    <xf numFmtId="0" fontId="23" fillId="0" borderId="0" xfId="0" applyFont="1" applyBorder="1" applyAlignment="1">
      <alignment horizontal="center" vertical="center"/>
    </xf>
    <xf numFmtId="0" fontId="3" fillId="0" borderId="0" xfId="0" applyFont="1" applyBorder="1" applyAlignment="1">
      <alignment horizontal="center" vertical="center" wrapText="1"/>
    </xf>
    <xf numFmtId="0" fontId="23" fillId="0" borderId="1" xfId="0" applyFont="1" applyBorder="1" applyAlignment="1" applyProtection="1">
      <alignment horizontal="center" vertical="center"/>
      <protection locked="0"/>
    </xf>
    <xf numFmtId="0" fontId="24" fillId="0" borderId="1" xfId="0" applyFont="1" applyBorder="1" applyAlignment="1">
      <alignment horizontal="center" vertical="center"/>
    </xf>
    <xf numFmtId="0" fontId="36" fillId="0" borderId="0" xfId="0" applyFont="1" applyAlignment="1">
      <alignment vertical="center"/>
    </xf>
    <xf numFmtId="49" fontId="29" fillId="0" borderId="0" xfId="0" applyNumberFormat="1" applyFont="1" applyAlignment="1">
      <alignment horizontal="center" vertical="center"/>
    </xf>
    <xf numFmtId="0" fontId="29" fillId="0" borderId="0" xfId="0" applyFont="1" applyFill="1" applyBorder="1" applyAlignment="1">
      <alignment horizontal="center" vertical="center"/>
    </xf>
    <xf numFmtId="0" fontId="1" fillId="0" borderId="0" xfId="0" applyFont="1"/>
    <xf numFmtId="0" fontId="28" fillId="0" borderId="0" xfId="0" applyFont="1" applyProtection="1"/>
    <xf numFmtId="0" fontId="3" fillId="0" borderId="0" xfId="0" applyFont="1" applyAlignment="1" applyProtection="1">
      <alignment horizontal="right"/>
    </xf>
    <xf numFmtId="0" fontId="5" fillId="0" borderId="0" xfId="0" applyFont="1" applyProtection="1"/>
    <xf numFmtId="0" fontId="34" fillId="0" borderId="0" xfId="0" applyFont="1" applyProtection="1"/>
    <xf numFmtId="0" fontId="13" fillId="0" borderId="0" xfId="0" applyFont="1" applyAlignment="1" applyProtection="1">
      <alignment horizontal="right"/>
    </xf>
    <xf numFmtId="0" fontId="16" fillId="0" borderId="0" xfId="0" applyFont="1" applyProtection="1"/>
    <xf numFmtId="0" fontId="25" fillId="0" borderId="1" xfId="0" applyFont="1" applyBorder="1" applyAlignment="1" applyProtection="1">
      <alignment horizontal="center" vertical="center"/>
    </xf>
    <xf numFmtId="0" fontId="44" fillId="0" borderId="1" xfId="0" applyFont="1" applyBorder="1" applyAlignment="1" applyProtection="1">
      <alignment horizontal="center" vertical="center"/>
      <protection locked="0"/>
    </xf>
    <xf numFmtId="164" fontId="13" fillId="0" borderId="0" xfId="0" applyNumberFormat="1" applyFont="1" applyProtection="1"/>
    <xf numFmtId="164" fontId="15" fillId="0" borderId="1" xfId="0" applyNumberFormat="1" applyFont="1" applyBorder="1" applyAlignment="1" applyProtection="1">
      <alignment horizontal="center" vertical="center"/>
    </xf>
    <xf numFmtId="0" fontId="13" fillId="0" borderId="0" xfId="0" applyFont="1" applyAlignment="1" applyProtection="1"/>
    <xf numFmtId="0" fontId="12" fillId="0" borderId="1" xfId="0" applyFont="1" applyBorder="1" applyAlignment="1" applyProtection="1">
      <alignment horizontal="center" vertical="center"/>
    </xf>
    <xf numFmtId="0" fontId="45" fillId="3" borderId="0" xfId="0" applyFont="1" applyFill="1" applyAlignment="1" applyProtection="1">
      <alignment horizontal="center"/>
    </xf>
    <xf numFmtId="0" fontId="46" fillId="3" borderId="1" xfId="0" applyFont="1" applyFill="1" applyBorder="1" applyAlignment="1" applyProtection="1">
      <alignment horizontal="center" vertical="center"/>
    </xf>
    <xf numFmtId="0" fontId="26" fillId="0" borderId="1" xfId="0" applyFont="1" applyBorder="1" applyAlignment="1" applyProtection="1">
      <alignment horizontal="center" vertical="center"/>
    </xf>
    <xf numFmtId="0" fontId="13" fillId="0" borderId="0" xfId="0" applyFont="1" applyAlignment="1" applyProtection="1">
      <alignment vertical="center"/>
    </xf>
    <xf numFmtId="0" fontId="13" fillId="0" borderId="0" xfId="0" applyFont="1" applyAlignment="1" applyProtection="1">
      <alignment horizontal="right" vertical="center"/>
    </xf>
    <xf numFmtId="0" fontId="16" fillId="7" borderId="1" xfId="0" applyFont="1" applyFill="1" applyBorder="1" applyAlignment="1" applyProtection="1">
      <alignment horizontal="center"/>
    </xf>
    <xf numFmtId="0" fontId="25" fillId="0" borderId="0" xfId="0" applyFont="1" applyAlignment="1" applyProtection="1">
      <alignment vertical="center"/>
    </xf>
    <xf numFmtId="0" fontId="20" fillId="6" borderId="5" xfId="0" applyFont="1" applyFill="1" applyBorder="1" applyAlignment="1" applyProtection="1">
      <alignment horizontal="center" vertical="center" wrapText="1"/>
    </xf>
    <xf numFmtId="0" fontId="19" fillId="6" borderId="12" xfId="0" applyFont="1" applyFill="1" applyBorder="1" applyAlignment="1" applyProtection="1">
      <alignment horizontal="center" vertical="center" wrapText="1"/>
    </xf>
    <xf numFmtId="0" fontId="20" fillId="6" borderId="12" xfId="0" applyFont="1" applyFill="1" applyBorder="1" applyAlignment="1" applyProtection="1">
      <alignment horizontal="center" vertical="center" wrapText="1"/>
    </xf>
    <xf numFmtId="0" fontId="3" fillId="6" borderId="12" xfId="0" applyFont="1" applyFill="1" applyBorder="1" applyAlignment="1" applyProtection="1">
      <alignment horizontal="center" vertical="center" wrapText="1"/>
    </xf>
    <xf numFmtId="0" fontId="10" fillId="6" borderId="12" xfId="0" applyFont="1" applyFill="1" applyBorder="1" applyAlignment="1" applyProtection="1">
      <alignment horizontal="center" vertical="center" wrapText="1"/>
    </xf>
    <xf numFmtId="0" fontId="3" fillId="6" borderId="13" xfId="0" applyFont="1" applyFill="1" applyBorder="1" applyAlignment="1" applyProtection="1">
      <alignment vertical="center" wrapText="1"/>
    </xf>
    <xf numFmtId="0" fontId="19" fillId="6" borderId="13"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3" fontId="2" fillId="3" borderId="1" xfId="0" applyNumberFormat="1" applyFont="1" applyFill="1" applyBorder="1" applyAlignment="1" applyProtection="1">
      <alignment horizontal="center" vertical="center" wrapText="1"/>
    </xf>
    <xf numFmtId="0" fontId="49" fillId="0" borderId="1"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protection locked="0"/>
    </xf>
    <xf numFmtId="0" fontId="50" fillId="0" borderId="1" xfId="0" applyFont="1" applyBorder="1" applyAlignment="1" applyProtection="1">
      <alignment horizontal="center" vertical="center" wrapText="1"/>
    </xf>
    <xf numFmtId="3" fontId="50" fillId="0" borderId="1" xfId="0" applyNumberFormat="1" applyFont="1" applyBorder="1" applyAlignment="1" applyProtection="1">
      <alignment horizontal="center" vertical="center" wrapText="1"/>
    </xf>
    <xf numFmtId="0" fontId="50" fillId="0" borderId="1" xfId="0" applyFont="1" applyBorder="1" applyAlignment="1" applyProtection="1">
      <alignment horizontal="center" vertical="center"/>
    </xf>
    <xf numFmtId="0" fontId="3" fillId="0" borderId="0" xfId="0" applyFont="1" applyAlignment="1">
      <alignment horizontal="left" vertical="top" wrapText="1"/>
    </xf>
    <xf numFmtId="0" fontId="29" fillId="0" borderId="1" xfId="0" applyFont="1" applyBorder="1" applyAlignment="1" applyProtection="1">
      <alignment horizontal="left" vertical="center"/>
    </xf>
    <xf numFmtId="0" fontId="34" fillId="0" borderId="2" xfId="0" applyFont="1" applyFill="1" applyBorder="1" applyAlignment="1" applyProtection="1">
      <alignment horizontal="center" vertical="center"/>
    </xf>
    <xf numFmtId="0" fontId="34" fillId="0" borderId="4" xfId="0" applyFont="1" applyFill="1" applyBorder="1" applyAlignment="1" applyProtection="1">
      <alignment horizontal="center" vertical="center"/>
    </xf>
    <xf numFmtId="0" fontId="31" fillId="0" borderId="1" xfId="0" applyFont="1" applyBorder="1" applyAlignment="1" applyProtection="1">
      <alignment horizontal="center" vertical="center" wrapText="1"/>
    </xf>
    <xf numFmtId="0" fontId="19" fillId="0" borderId="1" xfId="0" applyFont="1" applyBorder="1" applyAlignment="1" applyProtection="1">
      <alignment horizontal="left" vertical="top" wrapText="1"/>
    </xf>
    <xf numFmtId="0" fontId="30" fillId="0" borderId="2" xfId="0" applyFont="1" applyFill="1" applyBorder="1" applyAlignment="1" applyProtection="1">
      <alignment horizontal="center" vertical="center"/>
      <protection locked="0"/>
    </xf>
    <xf numFmtId="0" fontId="30" fillId="0" borderId="4" xfId="0" applyFont="1" applyFill="1" applyBorder="1" applyAlignment="1" applyProtection="1">
      <alignment horizontal="center" vertical="center"/>
      <protection locked="0"/>
    </xf>
    <xf numFmtId="0" fontId="35" fillId="0" borderId="1" xfId="0" applyFont="1" applyBorder="1" applyAlignment="1" applyProtection="1">
      <alignment horizontal="left" vertical="center"/>
      <protection locked="0"/>
    </xf>
    <xf numFmtId="0" fontId="6" fillId="4" borderId="1" xfId="0" applyFont="1" applyFill="1" applyBorder="1" applyAlignment="1" applyProtection="1">
      <alignment horizontal="center" vertical="center" wrapText="1"/>
    </xf>
    <xf numFmtId="0" fontId="19" fillId="0" borderId="1" xfId="0" applyFont="1" applyBorder="1" applyAlignment="1" applyProtection="1">
      <alignment horizontal="left" vertical="center" wrapText="1"/>
    </xf>
    <xf numFmtId="0" fontId="33" fillId="0" borderId="1" xfId="0" applyFont="1" applyBorder="1" applyAlignment="1" applyProtection="1">
      <alignment horizontal="center" vertical="center" wrapText="1"/>
    </xf>
    <xf numFmtId="0" fontId="23" fillId="0" borderId="1" xfId="0" applyFont="1" applyBorder="1" applyAlignment="1" applyProtection="1">
      <alignment horizontal="center" vertical="center" wrapText="1"/>
      <protection locked="0"/>
    </xf>
    <xf numFmtId="0" fontId="3" fillId="0" borderId="0" xfId="0" applyFont="1" applyAlignment="1" applyProtection="1">
      <alignment horizontal="left" vertical="top" wrapText="1"/>
    </xf>
    <xf numFmtId="0" fontId="3" fillId="0" borderId="1" xfId="0" applyFont="1" applyBorder="1" applyAlignment="1">
      <alignment horizontal="left" vertical="center" shrinkToFit="1"/>
    </xf>
    <xf numFmtId="0" fontId="3" fillId="0" borderId="1" xfId="0" applyFont="1" applyBorder="1" applyAlignment="1">
      <alignment horizontal="left" vertical="center" wrapText="1" shrinkToFit="1"/>
    </xf>
    <xf numFmtId="165" fontId="35" fillId="0" borderId="1" xfId="0" applyNumberFormat="1" applyFont="1" applyBorder="1" applyAlignment="1" applyProtection="1">
      <alignment horizontal="center" vertical="center" wrapText="1"/>
      <protection locked="0"/>
    </xf>
    <xf numFmtId="0" fontId="39" fillId="0" borderId="1" xfId="0" applyFont="1" applyBorder="1" applyAlignment="1">
      <alignment horizontal="center" vertical="center" wrapTex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35" fillId="0" borderId="1" xfId="0" applyFont="1" applyBorder="1" applyAlignment="1" applyProtection="1">
      <alignment horizontal="center" vertical="center" wrapText="1"/>
      <protection locked="0"/>
    </xf>
    <xf numFmtId="0" fontId="35" fillId="0" borderId="1" xfId="0" applyFont="1" applyBorder="1" applyAlignment="1" applyProtection="1">
      <alignment horizontal="left"/>
      <protection locked="0"/>
    </xf>
    <xf numFmtId="0" fontId="29" fillId="0" borderId="1" xfId="0" applyFont="1" applyBorder="1" applyAlignment="1" applyProtection="1">
      <alignment horizontal="center" vertical="center" wrapText="1"/>
      <protection locked="0"/>
    </xf>
    <xf numFmtId="0" fontId="29" fillId="0" borderId="1" xfId="0" applyFont="1" applyBorder="1" applyAlignment="1">
      <alignment horizontal="center" vertical="center" wrapText="1"/>
    </xf>
    <xf numFmtId="165" fontId="29" fillId="0" borderId="1" xfId="0" applyNumberFormat="1" applyFont="1" applyBorder="1" applyAlignment="1">
      <alignment horizontal="center" vertical="center" wrapText="1"/>
    </xf>
    <xf numFmtId="0" fontId="29" fillId="0" borderId="1" xfId="0" applyFont="1" applyBorder="1" applyAlignment="1">
      <alignment horizontal="left"/>
    </xf>
    <xf numFmtId="0" fontId="3" fillId="0" borderId="2" xfId="0" applyFont="1" applyBorder="1" applyAlignment="1">
      <alignment horizontal="right" vertical="center" shrinkToFit="1"/>
    </xf>
    <xf numFmtId="0" fontId="3" fillId="0" borderId="4" xfId="0" applyFont="1" applyBorder="1" applyAlignment="1">
      <alignment horizontal="right" vertical="center" shrinkToFi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23" fillId="0" borderId="5" xfId="0" applyFont="1" applyBorder="1" applyAlignment="1" applyProtection="1">
      <alignment horizontal="center" vertical="center"/>
      <protection locked="0"/>
    </xf>
    <xf numFmtId="0" fontId="23" fillId="0" borderId="12" xfId="0" applyFont="1" applyBorder="1" applyAlignment="1" applyProtection="1">
      <alignment horizontal="center" vertical="center"/>
      <protection locked="0"/>
    </xf>
    <xf numFmtId="0" fontId="23" fillId="0" borderId="13" xfId="0" applyFont="1" applyBorder="1" applyAlignment="1" applyProtection="1">
      <alignment horizontal="center" vertical="center"/>
      <protection locked="0"/>
    </xf>
    <xf numFmtId="0" fontId="3" fillId="0" borderId="3" xfId="0" applyFont="1" applyBorder="1" applyAlignment="1">
      <alignment horizontal="right" vertical="center" shrinkToFit="1"/>
    </xf>
    <xf numFmtId="165" fontId="23" fillId="0" borderId="2" xfId="0" applyNumberFormat="1" applyFont="1" applyBorder="1" applyAlignment="1" applyProtection="1">
      <alignment horizontal="center" vertical="center"/>
      <protection locked="0"/>
    </xf>
    <xf numFmtId="165" fontId="23" fillId="0" borderId="3" xfId="0" applyNumberFormat="1" applyFont="1" applyBorder="1" applyAlignment="1" applyProtection="1">
      <alignment horizontal="center" vertical="center"/>
      <protection locked="0"/>
    </xf>
    <xf numFmtId="165" fontId="23" fillId="0" borderId="4" xfId="0" applyNumberFormat="1" applyFont="1" applyBorder="1" applyAlignment="1" applyProtection="1">
      <alignment horizontal="center" vertical="center"/>
      <protection locked="0"/>
    </xf>
    <xf numFmtId="0" fontId="3" fillId="0" borderId="2" xfId="0" applyFont="1" applyBorder="1" applyAlignment="1">
      <alignment horizontal="right" vertical="center" wrapText="1" shrinkToFit="1"/>
    </xf>
    <xf numFmtId="0" fontId="3" fillId="0" borderId="3" xfId="0" applyFont="1" applyBorder="1" applyAlignment="1">
      <alignment horizontal="right" vertical="center" wrapText="1" shrinkToFit="1"/>
    </xf>
    <xf numFmtId="0" fontId="3" fillId="0" borderId="4" xfId="0" applyFont="1" applyBorder="1" applyAlignment="1">
      <alignment horizontal="right" vertical="center" wrapText="1" shrinkToFit="1"/>
    </xf>
    <xf numFmtId="164" fontId="23" fillId="0" borderId="2" xfId="0" applyNumberFormat="1" applyFont="1" applyBorder="1" applyAlignment="1" applyProtection="1">
      <alignment horizontal="center" vertical="center"/>
      <protection locked="0"/>
    </xf>
    <xf numFmtId="164" fontId="23" fillId="0" borderId="3" xfId="0" applyNumberFormat="1" applyFont="1" applyBorder="1" applyAlignment="1" applyProtection="1">
      <alignment horizontal="center" vertical="center"/>
      <protection locked="0"/>
    </xf>
    <xf numFmtId="164" fontId="23" fillId="0" borderId="4" xfId="0" applyNumberFormat="1" applyFont="1" applyBorder="1" applyAlignment="1" applyProtection="1">
      <alignment horizontal="center" vertical="center"/>
      <protection locked="0"/>
    </xf>
    <xf numFmtId="166" fontId="22" fillId="0" borderId="2" xfId="0" applyNumberFormat="1" applyFont="1" applyBorder="1" applyAlignment="1">
      <alignment horizontal="center" vertical="center"/>
    </xf>
    <xf numFmtId="166" fontId="22" fillId="0" borderId="3" xfId="0" applyNumberFormat="1" applyFont="1" applyBorder="1" applyAlignment="1">
      <alignment horizontal="center" vertical="center"/>
    </xf>
    <xf numFmtId="166" fontId="22" fillId="0" borderId="4" xfId="0" applyNumberFormat="1" applyFont="1" applyBorder="1" applyAlignment="1">
      <alignment horizontal="center" vertical="center"/>
    </xf>
    <xf numFmtId="164" fontId="24" fillId="0" borderId="2" xfId="0" applyNumberFormat="1" applyFont="1" applyBorder="1" applyAlignment="1">
      <alignment horizontal="center" vertical="center"/>
    </xf>
    <xf numFmtId="164" fontId="24" fillId="0" borderId="3" xfId="0" applyNumberFormat="1" applyFont="1" applyBorder="1" applyAlignment="1">
      <alignment horizontal="center" vertical="center"/>
    </xf>
    <xf numFmtId="164" fontId="24" fillId="0" borderId="4" xfId="0" applyNumberFormat="1" applyFont="1" applyBorder="1" applyAlignment="1">
      <alignment horizontal="center" vertical="center"/>
    </xf>
    <xf numFmtId="165" fontId="24" fillId="0" borderId="2" xfId="0" applyNumberFormat="1" applyFont="1" applyBorder="1" applyAlignment="1">
      <alignment horizontal="center" vertical="center"/>
    </xf>
    <xf numFmtId="165" fontId="24" fillId="0" borderId="3" xfId="0" applyNumberFormat="1" applyFont="1" applyBorder="1" applyAlignment="1">
      <alignment horizontal="center" vertical="center"/>
    </xf>
    <xf numFmtId="165" fontId="24" fillId="0" borderId="4" xfId="0" applyNumberFormat="1" applyFont="1" applyBorder="1" applyAlignment="1">
      <alignment horizontal="center" vertical="center"/>
    </xf>
    <xf numFmtId="0" fontId="24" fillId="0" borderId="5" xfId="0" applyFont="1" applyBorder="1" applyAlignment="1">
      <alignment horizontal="center" vertical="center"/>
    </xf>
    <xf numFmtId="0" fontId="24" fillId="0" borderId="12" xfId="0" applyFont="1" applyBorder="1" applyAlignment="1">
      <alignment horizontal="center" vertical="center"/>
    </xf>
    <xf numFmtId="0" fontId="24" fillId="0" borderId="13" xfId="0" applyFont="1" applyBorder="1" applyAlignment="1">
      <alignment horizontal="center" vertical="center"/>
    </xf>
    <xf numFmtId="0" fontId="29" fillId="0" borderId="7" xfId="0" applyFont="1" applyBorder="1" applyAlignment="1">
      <alignment horizontal="left" vertical="top" wrapText="1"/>
    </xf>
    <xf numFmtId="0" fontId="29" fillId="0" borderId="14" xfId="0" applyFont="1" applyBorder="1" applyAlignment="1">
      <alignment horizontal="left" vertical="top" wrapText="1"/>
    </xf>
    <xf numFmtId="0" fontId="29" fillId="0" borderId="8" xfId="0" applyFont="1" applyBorder="1" applyAlignment="1">
      <alignment horizontal="left" vertical="top" wrapText="1"/>
    </xf>
    <xf numFmtId="0" fontId="29" fillId="0" borderId="10" xfId="0" applyFont="1" applyBorder="1" applyAlignment="1">
      <alignment horizontal="left" vertical="top" wrapText="1"/>
    </xf>
    <xf numFmtId="0" fontId="29" fillId="0" borderId="15" xfId="0" applyFont="1" applyBorder="1" applyAlignment="1">
      <alignment horizontal="left" vertical="top" wrapText="1"/>
    </xf>
    <xf numFmtId="0" fontId="29" fillId="0" borderId="11" xfId="0" applyFont="1" applyBorder="1" applyAlignment="1">
      <alignment horizontal="left" vertical="top" wrapText="1"/>
    </xf>
    <xf numFmtId="0" fontId="35" fillId="0" borderId="7" xfId="0" applyFont="1" applyBorder="1" applyAlignment="1" applyProtection="1">
      <alignment horizontal="left" vertical="top" wrapText="1"/>
      <protection locked="0"/>
    </xf>
    <xf numFmtId="0" fontId="35" fillId="0" borderId="14" xfId="0" applyFont="1" applyBorder="1" applyAlignment="1" applyProtection="1">
      <alignment horizontal="left" vertical="top" wrapText="1"/>
      <protection locked="0"/>
    </xf>
    <xf numFmtId="0" fontId="35" fillId="0" borderId="8" xfId="0" applyFont="1" applyBorder="1" applyAlignment="1" applyProtection="1">
      <alignment horizontal="left" vertical="top" wrapText="1"/>
      <protection locked="0"/>
    </xf>
    <xf numFmtId="0" fontId="35" fillId="0" borderId="10" xfId="0" applyFont="1" applyBorder="1" applyAlignment="1" applyProtection="1">
      <alignment horizontal="left" vertical="top" wrapText="1"/>
      <protection locked="0"/>
    </xf>
    <xf numFmtId="0" fontId="35" fillId="0" borderId="15" xfId="0" applyFont="1" applyBorder="1" applyAlignment="1" applyProtection="1">
      <alignment horizontal="left" vertical="top" wrapText="1"/>
      <protection locked="0"/>
    </xf>
    <xf numFmtId="0" fontId="35" fillId="0" borderId="11" xfId="0" applyFont="1" applyBorder="1" applyAlignment="1" applyProtection="1">
      <alignment horizontal="left" vertical="top" wrapText="1"/>
      <protection locked="0"/>
    </xf>
    <xf numFmtId="0" fontId="35" fillId="0" borderId="2" xfId="0" applyFont="1" applyBorder="1" applyAlignment="1" applyProtection="1">
      <alignment horizontal="center" vertical="center"/>
      <protection locked="0"/>
    </xf>
    <xf numFmtId="0" fontId="35" fillId="0" borderId="4" xfId="0" applyFont="1" applyBorder="1" applyAlignment="1" applyProtection="1">
      <alignment horizontal="center" vertical="center"/>
      <protection locked="0"/>
    </xf>
    <xf numFmtId="0" fontId="29" fillId="0" borderId="2" xfId="0" applyFont="1" applyBorder="1" applyAlignment="1" applyProtection="1">
      <alignment horizontal="center" vertical="center"/>
    </xf>
    <xf numFmtId="0" fontId="29" fillId="0" borderId="4" xfId="0" applyFont="1" applyBorder="1" applyAlignment="1" applyProtection="1">
      <alignment horizontal="center" vertical="center"/>
    </xf>
    <xf numFmtId="0" fontId="20" fillId="5" borderId="1" xfId="0" applyFont="1" applyFill="1" applyBorder="1" applyAlignment="1">
      <alignment horizontal="center" vertical="center" wrapText="1"/>
    </xf>
    <xf numFmtId="0" fontId="9" fillId="0" borderId="1" xfId="0" applyFont="1" applyBorder="1" applyAlignment="1">
      <alignment horizontal="center" vertical="center" wrapText="1"/>
    </xf>
    <xf numFmtId="3" fontId="33" fillId="0" borderId="1" xfId="0" applyNumberFormat="1" applyFont="1" applyBorder="1" applyAlignment="1">
      <alignment horizontal="center" vertical="center" wrapText="1"/>
    </xf>
    <xf numFmtId="0" fontId="20" fillId="5" borderId="5" xfId="0" applyFont="1" applyFill="1" applyBorder="1" applyAlignment="1">
      <alignment horizontal="center" vertical="center" wrapText="1"/>
    </xf>
    <xf numFmtId="0" fontId="10" fillId="5" borderId="13" xfId="0" applyFont="1" applyFill="1" applyBorder="1" applyAlignment="1">
      <alignment horizontal="center" vertical="center" wrapText="1"/>
    </xf>
    <xf numFmtId="3" fontId="23" fillId="0" borderId="1" xfId="0" applyNumberFormat="1" applyFont="1" applyBorder="1" applyAlignment="1" applyProtection="1">
      <alignment horizontal="center" vertical="center" wrapText="1"/>
      <protection locked="0"/>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22" fillId="3" borderId="1" xfId="0" applyFont="1" applyFill="1" applyBorder="1" applyAlignment="1" applyProtection="1">
      <alignment horizontal="center" vertical="center" wrapText="1"/>
    </xf>
    <xf numFmtId="0" fontId="21" fillId="3" borderId="1" xfId="0" applyFont="1" applyFill="1" applyBorder="1" applyAlignment="1" applyProtection="1">
      <alignment horizontal="center" vertical="center" wrapText="1"/>
    </xf>
    <xf numFmtId="0" fontId="27" fillId="0" borderId="1" xfId="0" applyFont="1" applyBorder="1" applyAlignment="1" applyProtection="1">
      <alignment horizontal="center" vertical="center" wrapText="1"/>
    </xf>
    <xf numFmtId="0" fontId="20" fillId="3" borderId="1" xfId="0" applyFont="1" applyFill="1" applyBorder="1" applyAlignment="1" applyProtection="1">
      <alignment horizontal="center" vertical="center" wrapText="1"/>
    </xf>
    <xf numFmtId="0" fontId="16" fillId="3" borderId="1" xfId="0" applyFont="1" applyFill="1" applyBorder="1" applyAlignment="1" applyProtection="1">
      <alignment horizontal="center"/>
    </xf>
    <xf numFmtId="0" fontId="19" fillId="0" borderId="0" xfId="0" applyFont="1" applyBorder="1" applyAlignment="1" applyProtection="1">
      <alignment wrapText="1"/>
    </xf>
    <xf numFmtId="0" fontId="13" fillId="3" borderId="1" xfId="0" applyFont="1" applyFill="1" applyBorder="1" applyAlignment="1" applyProtection="1">
      <alignment horizontal="center" vertical="center" wrapText="1"/>
    </xf>
    <xf numFmtId="0" fontId="12" fillId="2" borderId="1" xfId="0" applyFont="1" applyFill="1" applyBorder="1" applyAlignment="1" applyProtection="1">
      <alignment horizontal="center" vertical="center" wrapText="1"/>
    </xf>
    <xf numFmtId="0" fontId="12" fillId="2" borderId="5" xfId="0" applyFont="1" applyFill="1" applyBorder="1" applyAlignment="1" applyProtection="1">
      <alignment horizontal="center" vertical="center" wrapText="1"/>
    </xf>
    <xf numFmtId="0" fontId="13" fillId="0" borderId="0" xfId="0" applyFont="1" applyAlignment="1" applyProtection="1">
      <alignment horizontal="left" vertical="top" wrapText="1"/>
    </xf>
    <xf numFmtId="0" fontId="45" fillId="3" borderId="6" xfId="0" applyFont="1" applyFill="1" applyBorder="1" applyAlignment="1" applyProtection="1">
      <alignment horizontal="right" shrinkToFit="1"/>
    </xf>
    <xf numFmtId="0" fontId="45" fillId="3" borderId="0" xfId="0" applyFont="1" applyFill="1" applyAlignment="1" applyProtection="1">
      <alignment horizontal="right" shrinkToFit="1"/>
    </xf>
    <xf numFmtId="0" fontId="13" fillId="0" borderId="6" xfId="0" applyFont="1" applyBorder="1" applyAlignment="1" applyProtection="1">
      <alignment horizontal="right" shrinkToFit="1"/>
    </xf>
    <xf numFmtId="0" fontId="13" fillId="0" borderId="9" xfId="0" applyFont="1" applyBorder="1" applyAlignment="1" applyProtection="1">
      <alignment horizontal="right" shrinkToFit="1"/>
    </xf>
    <xf numFmtId="0" fontId="13" fillId="0" borderId="0" xfId="0" applyFont="1" applyAlignment="1" applyProtection="1">
      <alignment horizontal="right" shrinkToFit="1"/>
    </xf>
    <xf numFmtId="0" fontId="45" fillId="3" borderId="9" xfId="0" applyFont="1" applyFill="1" applyBorder="1" applyAlignment="1" applyProtection="1">
      <alignment horizontal="right" shrinkToFit="1"/>
    </xf>
    <xf numFmtId="0" fontId="16" fillId="7" borderId="1" xfId="0" applyFont="1" applyFill="1" applyBorder="1" applyAlignment="1" applyProtection="1">
      <alignment horizontal="center"/>
    </xf>
    <xf numFmtId="0" fontId="20" fillId="6" borderId="1" xfId="0" applyFont="1" applyFill="1" applyBorder="1" applyAlignment="1" applyProtection="1">
      <alignment horizontal="center" vertical="center" wrapText="1"/>
    </xf>
    <xf numFmtId="0" fontId="19" fillId="0" borderId="0" xfId="0" applyFont="1" applyBorder="1" applyAlignment="1" applyProtection="1">
      <alignment vertical="center" wrapText="1"/>
    </xf>
    <xf numFmtId="0" fontId="13" fillId="0" borderId="0" xfId="0" applyFont="1" applyAlignment="1" applyProtection="1">
      <alignment vertical="top"/>
    </xf>
    <xf numFmtId="0" fontId="6" fillId="0" borderId="0" xfId="0" applyFont="1" applyAlignment="1" applyProtection="1">
      <alignment vertical="top"/>
    </xf>
    <xf numFmtId="0" fontId="13" fillId="0" borderId="0" xfId="0" applyFont="1" applyAlignment="1" applyProtection="1">
      <alignment horizontal="center" vertical="center"/>
    </xf>
    <xf numFmtId="164" fontId="14" fillId="0" borderId="1" xfId="0" applyNumberFormat="1" applyFont="1" applyBorder="1" applyAlignment="1" applyProtection="1">
      <alignment horizontal="center"/>
    </xf>
    <xf numFmtId="164" fontId="15" fillId="0" borderId="1" xfId="0" applyNumberFormat="1" applyFont="1" applyBorder="1" applyAlignment="1" applyProtection="1">
      <alignment horizontal="center" vertical="center"/>
    </xf>
    <xf numFmtId="171" fontId="25" fillId="0" borderId="0" xfId="0" applyNumberFormat="1" applyFont="1" applyAlignment="1" applyProtection="1">
      <alignment shrinkToFit="1"/>
    </xf>
    <xf numFmtId="171" fontId="25" fillId="0" borderId="2" xfId="0" applyNumberFormat="1" applyFont="1" applyBorder="1" applyAlignment="1" applyProtection="1">
      <alignment horizontal="center" vertical="center"/>
    </xf>
    <xf numFmtId="171" fontId="25" fillId="0" borderId="3" xfId="0" applyNumberFormat="1" applyFont="1" applyBorder="1" applyAlignment="1" applyProtection="1">
      <alignment horizontal="center" vertical="center"/>
    </xf>
    <xf numFmtId="171" fontId="25" fillId="0" borderId="4" xfId="0" applyNumberFormat="1" applyFont="1" applyBorder="1" applyAlignment="1" applyProtection="1">
      <alignment horizontal="center" vertical="center"/>
    </xf>
    <xf numFmtId="0" fontId="9" fillId="0" borderId="0" xfId="0" applyFont="1" applyAlignment="1" applyProtection="1">
      <alignment horizontal="left" indent="5"/>
    </xf>
    <xf numFmtId="49" fontId="9" fillId="0" borderId="0" xfId="0" applyNumberFormat="1" applyFont="1" applyAlignment="1" applyProtection="1">
      <alignment horizontal="left" indent="5"/>
    </xf>
    <xf numFmtId="0" fontId="10" fillId="0" borderId="0" xfId="0" applyFont="1" applyAlignment="1" applyProtection="1">
      <alignment horizontal="left" indent="2"/>
    </xf>
    <xf numFmtId="0" fontId="12" fillId="7" borderId="1" xfId="0" applyFont="1" applyFill="1" applyBorder="1" applyAlignment="1" applyProtection="1">
      <alignment horizontal="center" vertical="center" wrapText="1"/>
    </xf>
    <xf numFmtId="0" fontId="12" fillId="7" borderId="2" xfId="0" applyFont="1" applyFill="1" applyBorder="1" applyAlignment="1" applyProtection="1">
      <alignment horizontal="center" vertical="center" wrapText="1"/>
    </xf>
    <xf numFmtId="17" fontId="53" fillId="7" borderId="1" xfId="0" applyNumberFormat="1" applyFont="1" applyFill="1" applyBorder="1" applyAlignment="1" applyProtection="1">
      <alignment horizontal="center" vertical="center" wrapText="1"/>
    </xf>
    <xf numFmtId="0" fontId="52" fillId="0" borderId="1" xfId="0" applyFont="1" applyBorder="1" applyAlignment="1" applyProtection="1">
      <alignment horizontal="center" vertical="center" wrapText="1"/>
    </xf>
    <xf numFmtId="0" fontId="53" fillId="0" borderId="1" xfId="0" applyFont="1" applyBorder="1" applyAlignment="1" applyProtection="1">
      <alignment horizontal="center" vertical="center" wrapText="1"/>
    </xf>
    <xf numFmtId="0" fontId="13" fillId="7" borderId="1" xfId="0" applyFont="1" applyFill="1" applyBorder="1" applyAlignment="1" applyProtection="1">
      <alignment horizontal="center" vertical="center" wrapText="1"/>
    </xf>
    <xf numFmtId="0" fontId="13" fillId="7" borderId="2" xfId="0" applyFont="1" applyFill="1" applyBorder="1" applyAlignment="1" applyProtection="1">
      <alignment horizontal="center" vertical="center" wrapText="1"/>
    </xf>
    <xf numFmtId="0" fontId="12" fillId="7" borderId="2" xfId="0" applyFont="1" applyFill="1" applyBorder="1" applyAlignment="1" applyProtection="1">
      <alignment horizontal="center" vertical="center" wrapText="1"/>
    </xf>
    <xf numFmtId="0" fontId="55" fillId="0" borderId="1" xfId="0" applyFont="1" applyBorder="1" applyAlignment="1" applyProtection="1">
      <alignment horizontal="center" vertical="center" wrapText="1"/>
    </xf>
    <xf numFmtId="0" fontId="55" fillId="0" borderId="5" xfId="0" applyFont="1" applyBorder="1" applyAlignment="1" applyProtection="1">
      <alignment horizontal="center" vertical="center" wrapText="1"/>
    </xf>
    <xf numFmtId="0" fontId="55" fillId="0" borderId="13" xfId="0" applyFont="1" applyBorder="1" applyAlignment="1" applyProtection="1">
      <alignment horizontal="center" vertical="center" wrapText="1"/>
    </xf>
    <xf numFmtId="0" fontId="54" fillId="0" borderId="1" xfId="0" applyFont="1" applyBorder="1" applyAlignment="1" applyProtection="1">
      <alignment horizontal="center" vertical="center" wrapText="1"/>
      <protection locked="0"/>
    </xf>
    <xf numFmtId="0" fontId="54" fillId="0" borderId="5" xfId="0" applyFont="1" applyBorder="1" applyAlignment="1" applyProtection="1">
      <alignment horizontal="center" vertical="center" wrapText="1"/>
      <protection locked="0"/>
    </xf>
    <xf numFmtId="0" fontId="54" fillId="0" borderId="13" xfId="0" applyFont="1" applyBorder="1" applyAlignment="1" applyProtection="1">
      <alignment horizontal="center" vertical="center" wrapText="1"/>
      <protection locked="0"/>
    </xf>
    <xf numFmtId="171" fontId="44" fillId="0" borderId="2" xfId="0" applyNumberFormat="1" applyFont="1" applyBorder="1" applyAlignment="1" applyProtection="1">
      <alignment horizontal="center" vertical="center"/>
      <protection locked="0"/>
    </xf>
    <xf numFmtId="171" fontId="44" fillId="0" borderId="3" xfId="0" applyNumberFormat="1" applyFont="1" applyBorder="1" applyAlignment="1" applyProtection="1">
      <alignment horizontal="center" vertical="center"/>
      <protection locked="0"/>
    </xf>
    <xf numFmtId="171" fontId="44" fillId="0" borderId="4" xfId="0" applyNumberFormat="1" applyFont="1" applyBorder="1" applyAlignment="1" applyProtection="1">
      <alignment horizontal="center" vertical="center"/>
      <protection locked="0"/>
    </xf>
    <xf numFmtId="0" fontId="58" fillId="0" borderId="0" xfId="0" applyFont="1" applyAlignment="1" applyProtection="1">
      <alignment vertical="top"/>
    </xf>
    <xf numFmtId="0" fontId="53" fillId="7" borderId="1" xfId="0" applyFont="1" applyFill="1" applyBorder="1" applyAlignment="1" applyProtection="1">
      <alignment horizontal="center" vertical="center" wrapText="1"/>
    </xf>
    <xf numFmtId="0" fontId="53" fillId="7" borderId="1" xfId="0" applyFont="1" applyFill="1" applyBorder="1" applyAlignment="1" applyProtection="1">
      <alignment horizontal="center" vertical="center" wrapText="1"/>
    </xf>
    <xf numFmtId="0" fontId="22" fillId="0" borderId="0" xfId="0" applyFont="1" applyAlignment="1" applyProtection="1">
      <alignment vertical="center"/>
    </xf>
    <xf numFmtId="0" fontId="52" fillId="7" borderId="1" xfId="0" applyFont="1" applyFill="1" applyBorder="1" applyAlignment="1" applyProtection="1">
      <alignment horizontal="center" vertical="center" wrapText="1"/>
    </xf>
    <xf numFmtId="0" fontId="56" fillId="0" borderId="1" xfId="0" applyFont="1" applyBorder="1" applyAlignment="1" applyProtection="1">
      <alignment horizontal="center" vertical="center" wrapText="1"/>
    </xf>
    <xf numFmtId="0" fontId="59" fillId="0" borderId="1" xfId="0" applyFont="1" applyBorder="1" applyAlignment="1" applyProtection="1">
      <alignment horizontal="center" vertical="center" wrapText="1"/>
    </xf>
    <xf numFmtId="0" fontId="59" fillId="0" borderId="2" xfId="0" applyFont="1" applyBorder="1" applyAlignment="1" applyProtection="1">
      <alignment horizontal="center" vertical="center" wrapText="1"/>
    </xf>
    <xf numFmtId="0" fontId="59" fillId="0" borderId="4" xfId="0" applyFont="1" applyBorder="1" applyAlignment="1" applyProtection="1">
      <alignment horizontal="center" vertical="center" wrapText="1"/>
    </xf>
    <xf numFmtId="0" fontId="57" fillId="0" borderId="1" xfId="0" applyFont="1" applyBorder="1" applyAlignment="1" applyProtection="1">
      <alignment horizontal="center" vertical="center" wrapText="1"/>
      <protection locked="0"/>
    </xf>
    <xf numFmtId="0" fontId="34" fillId="0" borderId="0" xfId="0" applyFont="1"/>
    <xf numFmtId="0" fontId="28" fillId="3" borderId="2" xfId="0" applyFont="1" applyFill="1" applyBorder="1" applyAlignment="1" applyProtection="1">
      <alignment horizontal="center" vertical="center" shrinkToFit="1"/>
    </xf>
    <xf numFmtId="0" fontId="28" fillId="3" borderId="4" xfId="0" applyFont="1" applyFill="1" applyBorder="1" applyAlignment="1" applyProtection="1">
      <alignment horizontal="center" vertical="center" shrinkToFit="1"/>
    </xf>
    <xf numFmtId="0" fontId="29" fillId="0" borderId="0" xfId="0" applyFont="1" applyAlignment="1" applyProtection="1">
      <alignment shrinkToFit="1"/>
    </xf>
    <xf numFmtId="0" fontId="29" fillId="0" borderId="0" xfId="0" applyFont="1" applyAlignment="1" applyProtection="1">
      <alignment horizontal="center" vertical="center" shrinkToFit="1"/>
    </xf>
    <xf numFmtId="0" fontId="29" fillId="0" borderId="0" xfId="0" applyFont="1" applyAlignment="1">
      <alignment horizontal="left" vertical="center"/>
    </xf>
    <xf numFmtId="0" fontId="60" fillId="3" borderId="1" xfId="0" applyFont="1" applyFill="1" applyBorder="1" applyAlignment="1" applyProtection="1">
      <alignment horizontal="center" vertical="center" wrapText="1"/>
    </xf>
  </cellXfs>
  <cellStyles count="1">
    <cellStyle name="Normal" xfId="0" builtinId="0"/>
  </cellStyles>
  <dxfs count="0"/>
  <tableStyles count="0" defaultTableStyle="TableStyleMedium9" defaultPivotStyle="PivotStyleLight16"/>
  <colors>
    <mruColors>
      <color rgb="FF0000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1" Type="http://schemas.openxmlformats.org/officeDocument/2006/relationships/image" Target="../media/image6.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10</xdr:col>
      <xdr:colOff>297819</xdr:colOff>
      <xdr:row>17</xdr:row>
      <xdr:rowOff>372014</xdr:rowOff>
    </xdr:from>
    <xdr:ext cx="4681218" cy="1595117"/>
    <xdr:sp macro="" textlink="">
      <xdr:nvSpPr>
        <xdr:cNvPr id="2" name="Rectangle 1"/>
        <xdr:cNvSpPr/>
      </xdr:nvSpPr>
      <xdr:spPr>
        <a:xfrm>
          <a:off x="8279769" y="4429664"/>
          <a:ext cx="4681218" cy="1595117"/>
        </a:xfrm>
        <a:prstGeom prst="rect">
          <a:avLst/>
        </a:prstGeom>
        <a:noFill/>
      </xdr:spPr>
      <xdr:txBody>
        <a:bodyPr wrap="none" lIns="91440" tIns="45720" rIns="91440" bIns="45720">
          <a:spAutoFit/>
        </a:bodyPr>
        <a:lstStyle/>
        <a:p>
          <a:pPr algn="ctr"/>
          <a:r>
            <a:rPr lang="fr-FR" sz="96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CORRIGE</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12</xdr:col>
      <xdr:colOff>66675</xdr:colOff>
      <xdr:row>24</xdr:row>
      <xdr:rowOff>83344</xdr:rowOff>
    </xdr:from>
    <xdr:ext cx="4681218" cy="1595117"/>
    <xdr:sp macro="" textlink="">
      <xdr:nvSpPr>
        <xdr:cNvPr id="2" name="Rectangle 1"/>
        <xdr:cNvSpPr/>
      </xdr:nvSpPr>
      <xdr:spPr>
        <a:xfrm>
          <a:off x="10032206" y="5738813"/>
          <a:ext cx="4681218" cy="1595117"/>
        </a:xfrm>
        <a:prstGeom prst="rect">
          <a:avLst/>
        </a:prstGeom>
        <a:noFill/>
      </xdr:spPr>
      <xdr:txBody>
        <a:bodyPr wrap="none" lIns="91440" tIns="45720" rIns="91440" bIns="45720">
          <a:spAutoFit/>
        </a:bodyPr>
        <a:lstStyle/>
        <a:p>
          <a:pPr algn="ctr"/>
          <a:r>
            <a:rPr lang="fr-FR" sz="96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CORRIGE</a:t>
          </a:r>
        </a:p>
      </xdr:txBody>
    </xdr:sp>
    <xdr:clientData/>
  </xdr:oneCellAnchor>
  <xdr:twoCellAnchor>
    <xdr:from>
      <xdr:col>8</xdr:col>
      <xdr:colOff>690562</xdr:colOff>
      <xdr:row>4</xdr:row>
      <xdr:rowOff>166688</xdr:rowOff>
    </xdr:from>
    <xdr:to>
      <xdr:col>16</xdr:col>
      <xdr:colOff>440531</xdr:colOff>
      <xdr:row>16</xdr:row>
      <xdr:rowOff>166687</xdr:rowOff>
    </xdr:to>
    <xdr:pic>
      <xdr:nvPicPr>
        <xdr:cNvPr id="5123" name="Image 14" descr="Boxer"/>
        <xdr:cNvPicPr>
          <a:picLocks noChangeAspect="1" noChangeArrowheads="1"/>
        </xdr:cNvPicPr>
      </xdr:nvPicPr>
      <xdr:blipFill>
        <a:blip xmlns:r="http://schemas.openxmlformats.org/officeDocument/2006/relationships" r:embed="rId1" cstate="print">
          <a:grayscl/>
        </a:blip>
        <a:srcRect/>
        <a:stretch>
          <a:fillRect/>
        </a:stretch>
      </xdr:blipFill>
      <xdr:spPr bwMode="auto">
        <a:xfrm>
          <a:off x="7262812" y="1071563"/>
          <a:ext cx="6429375" cy="2595562"/>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oneCellAnchor>
    <xdr:from>
      <xdr:col>7</xdr:col>
      <xdr:colOff>535919</xdr:colOff>
      <xdr:row>46</xdr:row>
      <xdr:rowOff>273844</xdr:rowOff>
    </xdr:from>
    <xdr:ext cx="9505359" cy="3207545"/>
    <xdr:sp macro="" textlink="">
      <xdr:nvSpPr>
        <xdr:cNvPr id="2" name="Rectangle 1"/>
        <xdr:cNvSpPr/>
      </xdr:nvSpPr>
      <xdr:spPr>
        <a:xfrm>
          <a:off x="7024825" y="12489657"/>
          <a:ext cx="9505359" cy="3207545"/>
        </a:xfrm>
        <a:prstGeom prst="rect">
          <a:avLst/>
        </a:prstGeom>
        <a:noFill/>
      </xdr:spPr>
      <xdr:txBody>
        <a:bodyPr wrap="none" lIns="91440" tIns="45720" rIns="91440" bIns="45720">
          <a:spAutoFit/>
        </a:bodyPr>
        <a:lstStyle/>
        <a:p>
          <a:pPr algn="ctr"/>
          <a:r>
            <a:rPr lang="fr-FR" sz="199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CORRIGE</a:t>
          </a:r>
        </a:p>
      </xdr:txBody>
    </xdr:sp>
    <xdr:clientData/>
  </xdr:oneCellAnchor>
  <xdr:twoCellAnchor>
    <xdr:from>
      <xdr:col>10</xdr:col>
      <xdr:colOff>2380</xdr:colOff>
      <xdr:row>4</xdr:row>
      <xdr:rowOff>207168</xdr:rowOff>
    </xdr:from>
    <xdr:to>
      <xdr:col>17</xdr:col>
      <xdr:colOff>226218</xdr:colOff>
      <xdr:row>12</xdr:row>
      <xdr:rowOff>159543</xdr:rowOff>
    </xdr:to>
    <xdr:pic>
      <xdr:nvPicPr>
        <xdr:cNvPr id="2051" name="Image 67" descr="9209671_orig"/>
        <xdr:cNvPicPr>
          <a:picLocks noChangeAspect="1" noChangeArrowheads="1"/>
        </xdr:cNvPicPr>
      </xdr:nvPicPr>
      <xdr:blipFill>
        <a:blip xmlns:r="http://schemas.openxmlformats.org/officeDocument/2006/relationships" r:embed="rId1" cstate="print">
          <a:grayscl/>
        </a:blip>
        <a:srcRect/>
        <a:stretch>
          <a:fillRect/>
        </a:stretch>
      </xdr:blipFill>
      <xdr:spPr bwMode="auto">
        <a:xfrm>
          <a:off x="8003380" y="1112043"/>
          <a:ext cx="2640807" cy="1714500"/>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oneCellAnchor>
    <xdr:from>
      <xdr:col>10</xdr:col>
      <xdr:colOff>590550</xdr:colOff>
      <xdr:row>39</xdr:row>
      <xdr:rowOff>35719</xdr:rowOff>
    </xdr:from>
    <xdr:ext cx="4681218" cy="1595117"/>
    <xdr:sp macro="" textlink="">
      <xdr:nvSpPr>
        <xdr:cNvPr id="2" name="Rectangle 1"/>
        <xdr:cNvSpPr/>
      </xdr:nvSpPr>
      <xdr:spPr>
        <a:xfrm>
          <a:off x="8805863" y="12180094"/>
          <a:ext cx="4681218" cy="1595117"/>
        </a:xfrm>
        <a:prstGeom prst="rect">
          <a:avLst/>
        </a:prstGeom>
        <a:noFill/>
      </xdr:spPr>
      <xdr:txBody>
        <a:bodyPr wrap="none" lIns="91440" tIns="45720" rIns="91440" bIns="45720">
          <a:spAutoFit/>
        </a:bodyPr>
        <a:lstStyle/>
        <a:p>
          <a:pPr algn="ctr"/>
          <a:r>
            <a:rPr lang="fr-FR" sz="96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CORRIGE</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10</xdr:col>
      <xdr:colOff>323850</xdr:colOff>
      <xdr:row>12</xdr:row>
      <xdr:rowOff>438150</xdr:rowOff>
    </xdr:from>
    <xdr:ext cx="4681218" cy="1595117"/>
    <xdr:sp macro="" textlink="">
      <xdr:nvSpPr>
        <xdr:cNvPr id="2" name="Rectangle 1"/>
        <xdr:cNvSpPr/>
      </xdr:nvSpPr>
      <xdr:spPr>
        <a:xfrm>
          <a:off x="8001000" y="3514725"/>
          <a:ext cx="4681218" cy="1595117"/>
        </a:xfrm>
        <a:prstGeom prst="rect">
          <a:avLst/>
        </a:prstGeom>
        <a:noFill/>
      </xdr:spPr>
      <xdr:txBody>
        <a:bodyPr wrap="none" lIns="91440" tIns="45720" rIns="91440" bIns="45720">
          <a:spAutoFit/>
        </a:bodyPr>
        <a:lstStyle/>
        <a:p>
          <a:pPr algn="ctr"/>
          <a:r>
            <a:rPr lang="fr-FR" sz="96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CORRIGE</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742950</xdr:colOff>
      <xdr:row>35</xdr:row>
      <xdr:rowOff>19050</xdr:rowOff>
    </xdr:from>
    <xdr:to>
      <xdr:col>1</xdr:col>
      <xdr:colOff>161925</xdr:colOff>
      <xdr:row>35</xdr:row>
      <xdr:rowOff>304800</xdr:rowOff>
    </xdr:to>
    <xdr:pic>
      <xdr:nvPicPr>
        <xdr:cNvPr id="2054" name="Picture 6"/>
        <xdr:cNvPicPr>
          <a:picLocks noChangeAspect="1" noChangeArrowheads="1"/>
        </xdr:cNvPicPr>
      </xdr:nvPicPr>
      <xdr:blipFill>
        <a:blip xmlns:r="http://schemas.openxmlformats.org/officeDocument/2006/relationships" r:embed="rId1" cstate="print"/>
        <a:srcRect/>
        <a:stretch>
          <a:fillRect/>
        </a:stretch>
      </xdr:blipFill>
      <xdr:spPr bwMode="auto">
        <a:xfrm>
          <a:off x="742950" y="11772900"/>
          <a:ext cx="180975" cy="285750"/>
        </a:xfrm>
        <a:prstGeom prst="rect">
          <a:avLst/>
        </a:prstGeom>
        <a:noFill/>
        <a:ln w="9525">
          <a:noFill/>
          <a:miter lim="800000"/>
          <a:headEnd/>
          <a:tailEnd/>
        </a:ln>
      </xdr:spPr>
    </xdr:pic>
    <xdr:clientData/>
  </xdr:twoCellAnchor>
  <xdr:twoCellAnchor>
    <xdr:from>
      <xdr:col>2</xdr:col>
      <xdr:colOff>38100</xdr:colOff>
      <xdr:row>33</xdr:row>
      <xdr:rowOff>400050</xdr:rowOff>
    </xdr:from>
    <xdr:to>
      <xdr:col>2</xdr:col>
      <xdr:colOff>219075</xdr:colOff>
      <xdr:row>34</xdr:row>
      <xdr:rowOff>266700</xdr:rowOff>
    </xdr:to>
    <xdr:pic>
      <xdr:nvPicPr>
        <xdr:cNvPr id="3" name="Picture 6"/>
        <xdr:cNvPicPr>
          <a:picLocks noChangeAspect="1" noChangeArrowheads="1"/>
        </xdr:cNvPicPr>
      </xdr:nvPicPr>
      <xdr:blipFill>
        <a:blip xmlns:r="http://schemas.openxmlformats.org/officeDocument/2006/relationships" r:embed="rId1" cstate="print"/>
        <a:srcRect/>
        <a:stretch>
          <a:fillRect/>
        </a:stretch>
      </xdr:blipFill>
      <xdr:spPr bwMode="auto">
        <a:xfrm>
          <a:off x="1562100" y="11344275"/>
          <a:ext cx="180975" cy="285750"/>
        </a:xfrm>
        <a:prstGeom prst="rect">
          <a:avLst/>
        </a:prstGeom>
        <a:noFill/>
        <a:ln w="9525">
          <a:noFill/>
          <a:miter lim="800000"/>
          <a:headEnd/>
          <a:tailEnd/>
        </a:ln>
      </xdr:spPr>
    </xdr:pic>
    <xdr:clientData/>
  </xdr:twoCellAnchor>
  <xdr:twoCellAnchor>
    <xdr:from>
      <xdr:col>11</xdr:col>
      <xdr:colOff>38100</xdr:colOff>
      <xdr:row>33</xdr:row>
      <xdr:rowOff>400050</xdr:rowOff>
    </xdr:from>
    <xdr:to>
      <xdr:col>11</xdr:col>
      <xdr:colOff>219075</xdr:colOff>
      <xdr:row>34</xdr:row>
      <xdr:rowOff>266700</xdr:rowOff>
    </xdr:to>
    <xdr:pic>
      <xdr:nvPicPr>
        <xdr:cNvPr id="4" name="Picture 6"/>
        <xdr:cNvPicPr>
          <a:picLocks noChangeAspect="1" noChangeArrowheads="1"/>
        </xdr:cNvPicPr>
      </xdr:nvPicPr>
      <xdr:blipFill>
        <a:blip xmlns:r="http://schemas.openxmlformats.org/officeDocument/2006/relationships" r:embed="rId1" cstate="print"/>
        <a:srcRect/>
        <a:stretch>
          <a:fillRect/>
        </a:stretch>
      </xdr:blipFill>
      <xdr:spPr bwMode="auto">
        <a:xfrm>
          <a:off x="8743950" y="11344275"/>
          <a:ext cx="180975" cy="285750"/>
        </a:xfrm>
        <a:prstGeom prst="rect">
          <a:avLst/>
        </a:prstGeom>
        <a:noFill/>
        <a:ln w="9525">
          <a:noFill/>
          <a:miter lim="800000"/>
          <a:headEnd/>
          <a:tailEnd/>
        </a:ln>
      </xdr:spPr>
    </xdr:pic>
    <xdr:clientData/>
  </xdr:twoCellAnchor>
  <xdr:twoCellAnchor>
    <xdr:from>
      <xdr:col>9</xdr:col>
      <xdr:colOff>742950</xdr:colOff>
      <xdr:row>35</xdr:row>
      <xdr:rowOff>19050</xdr:rowOff>
    </xdr:from>
    <xdr:to>
      <xdr:col>10</xdr:col>
      <xdr:colOff>161925</xdr:colOff>
      <xdr:row>35</xdr:row>
      <xdr:rowOff>304800</xdr:rowOff>
    </xdr:to>
    <xdr:pic>
      <xdr:nvPicPr>
        <xdr:cNvPr id="5" name="Picture 6"/>
        <xdr:cNvPicPr>
          <a:picLocks noChangeAspect="1" noChangeArrowheads="1"/>
        </xdr:cNvPicPr>
      </xdr:nvPicPr>
      <xdr:blipFill>
        <a:blip xmlns:r="http://schemas.openxmlformats.org/officeDocument/2006/relationships" r:embed="rId1" cstate="print"/>
        <a:srcRect/>
        <a:stretch>
          <a:fillRect/>
        </a:stretch>
      </xdr:blipFill>
      <xdr:spPr bwMode="auto">
        <a:xfrm>
          <a:off x="742950" y="11772900"/>
          <a:ext cx="180975" cy="285750"/>
        </a:xfrm>
        <a:prstGeom prst="rect">
          <a:avLst/>
        </a:prstGeom>
        <a:noFill/>
        <a:ln w="9525">
          <a:noFill/>
          <a:miter lim="800000"/>
          <a:headEnd/>
          <a:tailEnd/>
        </a:ln>
      </xdr:spPr>
    </xdr:pic>
    <xdr:clientData/>
  </xdr:twoCellAnchor>
  <xdr:oneCellAnchor>
    <xdr:from>
      <xdr:col>8</xdr:col>
      <xdr:colOff>742950</xdr:colOff>
      <xdr:row>13</xdr:row>
      <xdr:rowOff>257175</xdr:rowOff>
    </xdr:from>
    <xdr:ext cx="4681218" cy="1595117"/>
    <xdr:sp macro="" textlink="">
      <xdr:nvSpPr>
        <xdr:cNvPr id="6" name="Rectangle 5"/>
        <xdr:cNvSpPr/>
      </xdr:nvSpPr>
      <xdr:spPr>
        <a:xfrm>
          <a:off x="7019925" y="3552825"/>
          <a:ext cx="4681218" cy="1595117"/>
        </a:xfrm>
        <a:prstGeom prst="rect">
          <a:avLst/>
        </a:prstGeom>
        <a:noFill/>
      </xdr:spPr>
      <xdr:txBody>
        <a:bodyPr wrap="none" lIns="91440" tIns="45720" rIns="91440" bIns="45720">
          <a:spAutoFit/>
        </a:bodyPr>
        <a:lstStyle/>
        <a:p>
          <a:pPr algn="ctr"/>
          <a:r>
            <a:rPr lang="fr-FR" sz="96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CORRIGE</a:t>
          </a:r>
        </a:p>
      </xdr:txBody>
    </xdr:sp>
    <xdr:clientData/>
  </xdr:oneCellAnchor>
  <xdr:oneCellAnchor>
    <xdr:from>
      <xdr:col>9</xdr:col>
      <xdr:colOff>19050</xdr:colOff>
      <xdr:row>29</xdr:row>
      <xdr:rowOff>238125</xdr:rowOff>
    </xdr:from>
    <xdr:ext cx="4681218" cy="1595117"/>
    <xdr:sp macro="" textlink="">
      <xdr:nvSpPr>
        <xdr:cNvPr id="7" name="Rectangle 6"/>
        <xdr:cNvSpPr/>
      </xdr:nvSpPr>
      <xdr:spPr>
        <a:xfrm>
          <a:off x="7058025" y="9505950"/>
          <a:ext cx="4681218" cy="1595117"/>
        </a:xfrm>
        <a:prstGeom prst="rect">
          <a:avLst/>
        </a:prstGeom>
        <a:noFill/>
      </xdr:spPr>
      <xdr:txBody>
        <a:bodyPr wrap="none" lIns="91440" tIns="45720" rIns="91440" bIns="45720">
          <a:spAutoFit/>
        </a:bodyPr>
        <a:lstStyle/>
        <a:p>
          <a:pPr algn="ctr"/>
          <a:r>
            <a:rPr lang="fr-FR" sz="96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CORRIGE</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9</xdr:col>
      <xdr:colOff>781050</xdr:colOff>
      <xdr:row>9</xdr:row>
      <xdr:rowOff>95250</xdr:rowOff>
    </xdr:from>
    <xdr:ext cx="4681218" cy="1595117"/>
    <xdr:sp macro="" textlink="">
      <xdr:nvSpPr>
        <xdr:cNvPr id="2" name="Rectangle 1"/>
        <xdr:cNvSpPr/>
      </xdr:nvSpPr>
      <xdr:spPr>
        <a:xfrm>
          <a:off x="8153400" y="1885950"/>
          <a:ext cx="4681218" cy="1595117"/>
        </a:xfrm>
        <a:prstGeom prst="rect">
          <a:avLst/>
        </a:prstGeom>
        <a:noFill/>
      </xdr:spPr>
      <xdr:txBody>
        <a:bodyPr wrap="none" lIns="91440" tIns="45720" rIns="91440" bIns="45720">
          <a:spAutoFit/>
        </a:bodyPr>
        <a:lstStyle/>
        <a:p>
          <a:pPr algn="ctr"/>
          <a:r>
            <a:rPr lang="fr-FR" sz="96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CORRIGE</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11</xdr:col>
      <xdr:colOff>721518</xdr:colOff>
      <xdr:row>1</xdr:row>
      <xdr:rowOff>71438</xdr:rowOff>
    </xdr:from>
    <xdr:ext cx="4681218" cy="1595117"/>
    <xdr:sp macro="" textlink="">
      <xdr:nvSpPr>
        <xdr:cNvPr id="2" name="Rectangle 1"/>
        <xdr:cNvSpPr/>
      </xdr:nvSpPr>
      <xdr:spPr>
        <a:xfrm>
          <a:off x="9758362" y="333376"/>
          <a:ext cx="4681218" cy="1595117"/>
        </a:xfrm>
        <a:prstGeom prst="rect">
          <a:avLst/>
        </a:prstGeom>
        <a:noFill/>
      </xdr:spPr>
      <xdr:txBody>
        <a:bodyPr wrap="none" lIns="91440" tIns="45720" rIns="91440" bIns="45720">
          <a:spAutoFit/>
        </a:bodyPr>
        <a:lstStyle/>
        <a:p>
          <a:pPr algn="ctr"/>
          <a:r>
            <a:rPr lang="fr-FR" sz="96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CORRIGE</a:t>
          </a:r>
        </a:p>
      </xdr:txBody>
    </xdr:sp>
    <xdr:clientData/>
  </xdr:oneCellAnchor>
  <xdr:twoCellAnchor editAs="oneCell">
    <xdr:from>
      <xdr:col>0</xdr:col>
      <xdr:colOff>119061</xdr:colOff>
      <xdr:row>14</xdr:row>
      <xdr:rowOff>44978</xdr:rowOff>
    </xdr:from>
    <xdr:to>
      <xdr:col>7</xdr:col>
      <xdr:colOff>407646</xdr:colOff>
      <xdr:row>41</xdr:row>
      <xdr:rowOff>85478</xdr:rowOff>
    </xdr:to>
    <xdr:pic>
      <xdr:nvPicPr>
        <xdr:cNvPr id="307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119061" y="2783416"/>
          <a:ext cx="6039304" cy="5184000"/>
        </a:xfrm>
        <a:prstGeom prst="rect">
          <a:avLst/>
        </a:prstGeom>
        <a:noFill/>
      </xdr:spPr>
    </xdr:pic>
    <xdr:clientData/>
  </xdr:twoCellAnchor>
  <xdr:twoCellAnchor editAs="oneCell">
    <xdr:from>
      <xdr:col>0</xdr:col>
      <xdr:colOff>0</xdr:colOff>
      <xdr:row>42</xdr:row>
      <xdr:rowOff>107153</xdr:rowOff>
    </xdr:from>
    <xdr:to>
      <xdr:col>7</xdr:col>
      <xdr:colOff>318405</xdr:colOff>
      <xdr:row>69</xdr:row>
      <xdr:rowOff>147653</xdr:rowOff>
    </xdr:to>
    <xdr:pic>
      <xdr:nvPicPr>
        <xdr:cNvPr id="3076" name="Picture 4"/>
        <xdr:cNvPicPr>
          <a:picLocks noChangeAspect="1" noChangeArrowheads="1"/>
        </xdr:cNvPicPr>
      </xdr:nvPicPr>
      <xdr:blipFill>
        <a:blip xmlns:r="http://schemas.openxmlformats.org/officeDocument/2006/relationships" r:embed="rId2" cstate="print"/>
        <a:srcRect/>
        <a:stretch>
          <a:fillRect/>
        </a:stretch>
      </xdr:blipFill>
      <xdr:spPr bwMode="auto">
        <a:xfrm>
          <a:off x="0" y="8179591"/>
          <a:ext cx="6069124" cy="5184000"/>
        </a:xfrm>
        <a:prstGeom prst="rect">
          <a:avLst/>
        </a:prstGeom>
        <a:noFill/>
      </xdr:spPr>
    </xdr:pic>
    <xdr:clientData/>
  </xdr:twoCellAnchor>
  <xdr:twoCellAnchor editAs="oneCell">
    <xdr:from>
      <xdr:col>0</xdr:col>
      <xdr:colOff>0</xdr:colOff>
      <xdr:row>71</xdr:row>
      <xdr:rowOff>95250</xdr:rowOff>
    </xdr:from>
    <xdr:to>
      <xdr:col>7</xdr:col>
      <xdr:colOff>318399</xdr:colOff>
      <xdr:row>98</xdr:row>
      <xdr:rowOff>135750</xdr:rowOff>
    </xdr:to>
    <xdr:pic>
      <xdr:nvPicPr>
        <xdr:cNvPr id="3080" name="Picture 8"/>
        <xdr:cNvPicPr>
          <a:picLocks noChangeAspect="1" noChangeArrowheads="1"/>
        </xdr:cNvPicPr>
      </xdr:nvPicPr>
      <xdr:blipFill>
        <a:blip xmlns:r="http://schemas.openxmlformats.org/officeDocument/2006/relationships" r:embed="rId3" cstate="print"/>
        <a:srcRect/>
        <a:stretch>
          <a:fillRect/>
        </a:stretch>
      </xdr:blipFill>
      <xdr:spPr bwMode="auto">
        <a:xfrm>
          <a:off x="0" y="13692188"/>
          <a:ext cx="6069118" cy="5184000"/>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oneCellAnchor>
    <xdr:from>
      <xdr:col>11</xdr:col>
      <xdr:colOff>721518</xdr:colOff>
      <xdr:row>1</xdr:row>
      <xdr:rowOff>71438</xdr:rowOff>
    </xdr:from>
    <xdr:ext cx="4681218" cy="1595117"/>
    <xdr:sp macro="" textlink="">
      <xdr:nvSpPr>
        <xdr:cNvPr id="2" name="Rectangle 1"/>
        <xdr:cNvSpPr/>
      </xdr:nvSpPr>
      <xdr:spPr>
        <a:xfrm>
          <a:off x="9732168" y="338138"/>
          <a:ext cx="4681218" cy="1595117"/>
        </a:xfrm>
        <a:prstGeom prst="rect">
          <a:avLst/>
        </a:prstGeom>
        <a:noFill/>
      </xdr:spPr>
      <xdr:txBody>
        <a:bodyPr wrap="none" lIns="91440" tIns="45720" rIns="91440" bIns="45720">
          <a:spAutoFit/>
        </a:bodyPr>
        <a:lstStyle/>
        <a:p>
          <a:pPr algn="ctr"/>
          <a:r>
            <a:rPr lang="fr-FR" sz="96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CORRIGE</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12</xdr:col>
      <xdr:colOff>245268</xdr:colOff>
      <xdr:row>22</xdr:row>
      <xdr:rowOff>345282</xdr:rowOff>
    </xdr:from>
    <xdr:ext cx="4681218" cy="1595117"/>
    <xdr:sp macro="" textlink="">
      <xdr:nvSpPr>
        <xdr:cNvPr id="2" name="Rectangle 1"/>
        <xdr:cNvSpPr/>
      </xdr:nvSpPr>
      <xdr:spPr>
        <a:xfrm>
          <a:off x="10103643" y="6405563"/>
          <a:ext cx="4681218" cy="1595117"/>
        </a:xfrm>
        <a:prstGeom prst="rect">
          <a:avLst/>
        </a:prstGeom>
        <a:noFill/>
      </xdr:spPr>
      <xdr:txBody>
        <a:bodyPr wrap="none" lIns="91440" tIns="45720" rIns="91440" bIns="45720">
          <a:spAutoFit/>
        </a:bodyPr>
        <a:lstStyle/>
        <a:p>
          <a:pPr algn="ctr"/>
          <a:r>
            <a:rPr lang="fr-FR" sz="96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CORRIGE</a:t>
          </a:r>
        </a:p>
      </xdr:txBody>
    </xdr:sp>
    <xdr:clientData/>
  </xdr:oneCellAnchor>
  <xdr:twoCellAnchor>
    <xdr:from>
      <xdr:col>0</xdr:col>
      <xdr:colOff>0</xdr:colOff>
      <xdr:row>26</xdr:row>
      <xdr:rowOff>342900</xdr:rowOff>
    </xdr:from>
    <xdr:to>
      <xdr:col>1</xdr:col>
      <xdr:colOff>47625</xdr:colOff>
      <xdr:row>26</xdr:row>
      <xdr:rowOff>704850</xdr:rowOff>
    </xdr:to>
    <xdr:sp macro="" textlink="">
      <xdr:nvSpPr>
        <xdr:cNvPr id="2049" name="Text Box 2062"/>
        <xdr:cNvSpPr txBox="1">
          <a:spLocks noChangeArrowheads="1"/>
        </xdr:cNvSpPr>
      </xdr:nvSpPr>
      <xdr:spPr bwMode="auto">
        <a:xfrm>
          <a:off x="0" y="10820400"/>
          <a:ext cx="866775" cy="36195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fr-FR" sz="1000" b="0" i="0" u="none" strike="noStrike" baseline="0">
              <a:solidFill>
                <a:srgbClr val="7F7F7F"/>
              </a:solidFill>
              <a:latin typeface="Times New Roman"/>
              <a:cs typeface="Times New Roman"/>
            </a:rPr>
            <a:t>…………</a:t>
          </a:r>
        </a:p>
      </xdr:txBody>
    </xdr:sp>
    <xdr:clientData/>
  </xdr:twoCellAnchor>
  <xdr:twoCellAnchor>
    <xdr:from>
      <xdr:col>11</xdr:col>
      <xdr:colOff>0</xdr:colOff>
      <xdr:row>26</xdr:row>
      <xdr:rowOff>342900</xdr:rowOff>
    </xdr:from>
    <xdr:to>
      <xdr:col>12</xdr:col>
      <xdr:colOff>47625</xdr:colOff>
      <xdr:row>26</xdr:row>
      <xdr:rowOff>704850</xdr:rowOff>
    </xdr:to>
    <xdr:sp macro="" textlink="">
      <xdr:nvSpPr>
        <xdr:cNvPr id="5" name="Text Box 2062"/>
        <xdr:cNvSpPr txBox="1">
          <a:spLocks noChangeArrowheads="1"/>
        </xdr:cNvSpPr>
      </xdr:nvSpPr>
      <xdr:spPr bwMode="auto">
        <a:xfrm>
          <a:off x="0" y="7760494"/>
          <a:ext cx="869156" cy="4762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fr-FR" sz="1000" b="0" i="0" u="none" strike="noStrike" baseline="0">
              <a:solidFill>
                <a:srgbClr val="7F7F7F"/>
              </a:solidFill>
              <a:latin typeface="Times New Roman"/>
              <a:cs typeface="Times New Roman"/>
            </a:rPr>
            <a:t>…………</a:t>
          </a:r>
        </a:p>
      </xdr:txBody>
    </xdr:sp>
    <xdr:clientData/>
  </xdr:twoCellAnchor>
  <xdr:oneCellAnchor>
    <xdr:from>
      <xdr:col>12</xdr:col>
      <xdr:colOff>185737</xdr:colOff>
      <xdr:row>43</xdr:row>
      <xdr:rowOff>119062</xdr:rowOff>
    </xdr:from>
    <xdr:ext cx="4681218" cy="1595117"/>
    <xdr:sp macro="" textlink="">
      <xdr:nvSpPr>
        <xdr:cNvPr id="6" name="Rectangle 5"/>
        <xdr:cNvSpPr/>
      </xdr:nvSpPr>
      <xdr:spPr>
        <a:xfrm>
          <a:off x="10044112" y="13668375"/>
          <a:ext cx="4681218" cy="1595117"/>
        </a:xfrm>
        <a:prstGeom prst="rect">
          <a:avLst/>
        </a:prstGeom>
        <a:noFill/>
      </xdr:spPr>
      <xdr:txBody>
        <a:bodyPr wrap="none" lIns="91440" tIns="45720" rIns="91440" bIns="45720">
          <a:spAutoFit/>
        </a:bodyPr>
        <a:lstStyle/>
        <a:p>
          <a:pPr algn="ctr"/>
          <a:r>
            <a:rPr lang="fr-FR" sz="96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CORRIGE</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10</xdr:col>
      <xdr:colOff>602455</xdr:colOff>
      <xdr:row>20</xdr:row>
      <xdr:rowOff>154782</xdr:rowOff>
    </xdr:from>
    <xdr:ext cx="4681218" cy="1595117"/>
    <xdr:sp macro="" textlink="">
      <xdr:nvSpPr>
        <xdr:cNvPr id="2" name="Rectangle 1"/>
        <xdr:cNvSpPr/>
      </xdr:nvSpPr>
      <xdr:spPr>
        <a:xfrm>
          <a:off x="8817768" y="4524376"/>
          <a:ext cx="4681218" cy="1595117"/>
        </a:xfrm>
        <a:prstGeom prst="rect">
          <a:avLst/>
        </a:prstGeom>
        <a:noFill/>
      </xdr:spPr>
      <xdr:txBody>
        <a:bodyPr wrap="none" lIns="91440" tIns="45720" rIns="91440" bIns="45720">
          <a:spAutoFit/>
        </a:bodyPr>
        <a:lstStyle/>
        <a:p>
          <a:pPr algn="ctr"/>
          <a:r>
            <a:rPr lang="fr-FR" sz="96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CORRIGE</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18</xdr:col>
      <xdr:colOff>185735</xdr:colOff>
      <xdr:row>20</xdr:row>
      <xdr:rowOff>130970</xdr:rowOff>
    </xdr:from>
    <xdr:ext cx="4681218" cy="1595117"/>
    <xdr:sp macro="" textlink="">
      <xdr:nvSpPr>
        <xdr:cNvPr id="2" name="Rectangle 1"/>
        <xdr:cNvSpPr/>
      </xdr:nvSpPr>
      <xdr:spPr>
        <a:xfrm>
          <a:off x="15401923" y="4464845"/>
          <a:ext cx="4681218" cy="1595117"/>
        </a:xfrm>
        <a:prstGeom prst="rect">
          <a:avLst/>
        </a:prstGeom>
        <a:noFill/>
      </xdr:spPr>
      <xdr:txBody>
        <a:bodyPr wrap="none" lIns="91440" tIns="45720" rIns="91440" bIns="45720">
          <a:spAutoFit/>
        </a:bodyPr>
        <a:lstStyle/>
        <a:p>
          <a:pPr algn="ctr"/>
          <a:r>
            <a:rPr lang="fr-FR" sz="96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CORRIGE</a:t>
          </a:r>
        </a:p>
      </xdr:txBody>
    </xdr:sp>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W26"/>
  <sheetViews>
    <sheetView showGridLines="0" tabSelected="1" workbookViewId="0">
      <selection activeCell="G22" sqref="G22"/>
    </sheetView>
  </sheetViews>
  <sheetFormatPr baseColWidth="10" defaultRowHeight="15"/>
  <cols>
    <col min="1" max="2" width="11.42578125" style="39"/>
    <col min="3" max="3" width="16.85546875" style="39" customWidth="1"/>
    <col min="4" max="12" width="11.42578125" style="39"/>
    <col min="13" max="13" width="18.42578125" style="39" customWidth="1"/>
    <col min="14" max="16384" width="11.42578125" style="39"/>
  </cols>
  <sheetData>
    <row r="1" spans="1:17" ht="21">
      <c r="A1" s="36" t="s">
        <v>379</v>
      </c>
      <c r="B1" s="37"/>
      <c r="C1" s="37"/>
      <c r="D1" s="37"/>
      <c r="E1" s="37"/>
      <c r="F1" s="38"/>
      <c r="H1" s="40">
        <f>W24</f>
        <v>0</v>
      </c>
      <c r="I1" s="39" t="s">
        <v>377</v>
      </c>
    </row>
    <row r="3" spans="1:17">
      <c r="H3" s="41">
        <f>29-W24</f>
        <v>29</v>
      </c>
      <c r="I3" s="39" t="s">
        <v>32</v>
      </c>
    </row>
    <row r="4" spans="1:17">
      <c r="A4" s="121" t="s">
        <v>0</v>
      </c>
      <c r="B4" s="121"/>
      <c r="C4" s="121"/>
      <c r="D4" s="121"/>
      <c r="E4" s="121"/>
      <c r="F4" s="121"/>
    </row>
    <row r="5" spans="1:17">
      <c r="A5" s="121"/>
      <c r="B5" s="121"/>
      <c r="C5" s="121"/>
      <c r="D5" s="121"/>
      <c r="E5" s="121"/>
      <c r="F5" s="121"/>
    </row>
    <row r="6" spans="1:17">
      <c r="A6" s="121"/>
      <c r="B6" s="121"/>
      <c r="C6" s="121"/>
      <c r="D6" s="121"/>
      <c r="E6" s="121"/>
      <c r="F6" s="121"/>
    </row>
    <row r="9" spans="1:17">
      <c r="A9" s="42" t="s">
        <v>1</v>
      </c>
    </row>
    <row r="10" spans="1:17">
      <c r="A10" s="43" t="s">
        <v>380</v>
      </c>
      <c r="B10" s="39" t="s">
        <v>2</v>
      </c>
    </row>
    <row r="11" spans="1:17">
      <c r="A11" s="43"/>
    </row>
    <row r="12" spans="1:17">
      <c r="H12" s="44" t="s">
        <v>9</v>
      </c>
      <c r="I12" s="44"/>
    </row>
    <row r="13" spans="1:17">
      <c r="H13" s="44" t="s">
        <v>14</v>
      </c>
      <c r="I13" s="44"/>
    </row>
    <row r="14" spans="1:17">
      <c r="H14" s="44" t="s">
        <v>28</v>
      </c>
      <c r="I14" s="44"/>
    </row>
    <row r="15" spans="1:17">
      <c r="H15" s="44" t="s">
        <v>29</v>
      </c>
      <c r="I15" s="44"/>
    </row>
    <row r="16" spans="1:17" ht="30">
      <c r="A16" s="45" t="s">
        <v>3</v>
      </c>
      <c r="B16" s="45" t="s">
        <v>4</v>
      </c>
      <c r="C16" s="45" t="s">
        <v>5</v>
      </c>
      <c r="D16" s="45" t="s">
        <v>6</v>
      </c>
      <c r="E16" s="45" t="s">
        <v>7</v>
      </c>
      <c r="F16" s="45" t="s">
        <v>203</v>
      </c>
      <c r="G16" s="45" t="s">
        <v>204</v>
      </c>
      <c r="H16" s="44"/>
      <c r="I16" s="44"/>
      <c r="K16" s="45" t="s">
        <v>3</v>
      </c>
      <c r="L16" s="45" t="s">
        <v>4</v>
      </c>
      <c r="M16" s="45" t="s">
        <v>5</v>
      </c>
      <c r="N16" s="45" t="s">
        <v>6</v>
      </c>
      <c r="O16" s="45" t="s">
        <v>7</v>
      </c>
      <c r="P16" s="45" t="s">
        <v>203</v>
      </c>
      <c r="Q16" s="45" t="s">
        <v>204</v>
      </c>
    </row>
    <row r="17" spans="1:23" ht="58.5" customHeight="1">
      <c r="A17" s="8" t="s">
        <v>8</v>
      </c>
      <c r="B17" s="8" t="s">
        <v>9</v>
      </c>
      <c r="C17" s="8" t="s">
        <v>10</v>
      </c>
      <c r="D17" s="8" t="s">
        <v>11</v>
      </c>
      <c r="E17" s="46" t="s">
        <v>29</v>
      </c>
      <c r="F17" s="47" t="s">
        <v>29</v>
      </c>
      <c r="G17" s="47" t="s">
        <v>29</v>
      </c>
      <c r="H17" s="48" t="s">
        <v>10</v>
      </c>
      <c r="I17" s="49">
        <v>1</v>
      </c>
      <c r="K17" s="50" t="s">
        <v>8</v>
      </c>
      <c r="L17" s="50" t="s">
        <v>9</v>
      </c>
      <c r="M17" s="50" t="s">
        <v>10</v>
      </c>
      <c r="N17" s="50" t="s">
        <v>11</v>
      </c>
      <c r="O17" s="51">
        <v>1</v>
      </c>
      <c r="P17" s="52">
        <v>12194</v>
      </c>
      <c r="Q17" s="52">
        <v>2420</v>
      </c>
      <c r="R17" s="44"/>
      <c r="S17" s="44"/>
      <c r="T17" s="74">
        <f>IF(E17=O17,1,0)</f>
        <v>0</v>
      </c>
      <c r="U17" s="74">
        <f>IF(F17=P17,1,0)</f>
        <v>0</v>
      </c>
      <c r="V17" s="74">
        <f>IF(G17=Q17,1,0)</f>
        <v>0</v>
      </c>
      <c r="W17" s="44"/>
    </row>
    <row r="18" spans="1:23" ht="44.25" customHeight="1">
      <c r="A18" s="8" t="s">
        <v>12</v>
      </c>
      <c r="B18" s="8" t="s">
        <v>9</v>
      </c>
      <c r="C18" s="8" t="s">
        <v>25</v>
      </c>
      <c r="D18" s="8" t="s">
        <v>11</v>
      </c>
      <c r="E18" s="46" t="s">
        <v>29</v>
      </c>
      <c r="F18" s="16">
        <v>1200</v>
      </c>
      <c r="G18" s="16">
        <v>2250</v>
      </c>
      <c r="H18" s="44" t="s">
        <v>15</v>
      </c>
      <c r="I18" s="49">
        <v>2</v>
      </c>
      <c r="K18" s="54" t="s">
        <v>12</v>
      </c>
      <c r="L18" s="54" t="s">
        <v>9</v>
      </c>
      <c r="M18" s="54" t="s">
        <v>25</v>
      </c>
      <c r="N18" s="54" t="s">
        <v>11</v>
      </c>
      <c r="O18" s="55">
        <v>1</v>
      </c>
      <c r="P18" s="56">
        <v>1200</v>
      </c>
      <c r="Q18" s="56">
        <v>2250</v>
      </c>
      <c r="R18" s="44"/>
      <c r="S18" s="44"/>
      <c r="T18" s="74">
        <f>IF(E18=O18,1,0)</f>
        <v>0</v>
      </c>
      <c r="U18" s="44"/>
      <c r="V18" s="44"/>
      <c r="W18" s="44"/>
    </row>
    <row r="19" spans="1:23" ht="44.25" customHeight="1">
      <c r="A19" s="8" t="s">
        <v>13</v>
      </c>
      <c r="B19" s="46" t="s">
        <v>29</v>
      </c>
      <c r="C19" s="46" t="s">
        <v>29</v>
      </c>
      <c r="D19" s="8" t="s">
        <v>11</v>
      </c>
      <c r="E19" s="46" t="s">
        <v>29</v>
      </c>
      <c r="F19" s="47" t="s">
        <v>29</v>
      </c>
      <c r="G19" s="47" t="s">
        <v>29</v>
      </c>
      <c r="H19" s="48" t="s">
        <v>25</v>
      </c>
      <c r="I19" s="49">
        <v>3</v>
      </c>
      <c r="K19" s="54" t="s">
        <v>13</v>
      </c>
      <c r="L19" s="55" t="s">
        <v>14</v>
      </c>
      <c r="M19" s="55" t="s">
        <v>15</v>
      </c>
      <c r="N19" s="54" t="s">
        <v>11</v>
      </c>
      <c r="O19" s="55">
        <v>7</v>
      </c>
      <c r="P19" s="57">
        <v>2770</v>
      </c>
      <c r="Q19" s="57">
        <v>2400</v>
      </c>
      <c r="R19" s="74">
        <f>IF(B19=L19,1,0)</f>
        <v>0</v>
      </c>
      <c r="S19" s="74">
        <f>IF(C19=M19,1,0)</f>
        <v>0</v>
      </c>
      <c r="T19" s="74">
        <f>IF(E19=O19,1,0)</f>
        <v>0</v>
      </c>
      <c r="U19" s="74">
        <f>IF(F19=P19,1,0)</f>
        <v>0</v>
      </c>
      <c r="V19" s="74">
        <f>IF(G19=Q19,1,0)</f>
        <v>0</v>
      </c>
      <c r="W19" s="44"/>
    </row>
    <row r="20" spans="1:23" ht="44.25" customHeight="1">
      <c r="A20" s="8" t="s">
        <v>16</v>
      </c>
      <c r="B20" s="8" t="s">
        <v>14</v>
      </c>
      <c r="C20" s="8" t="s">
        <v>17</v>
      </c>
      <c r="D20" s="8" t="s">
        <v>11</v>
      </c>
      <c r="E20" s="8">
        <v>7</v>
      </c>
      <c r="F20" s="8">
        <v>300</v>
      </c>
      <c r="G20" s="8">
        <v>300</v>
      </c>
      <c r="H20" s="44" t="s">
        <v>21</v>
      </c>
      <c r="I20" s="58">
        <v>4</v>
      </c>
      <c r="K20" s="54" t="s">
        <v>16</v>
      </c>
      <c r="L20" s="54" t="s">
        <v>14</v>
      </c>
      <c r="M20" s="54" t="s">
        <v>17</v>
      </c>
      <c r="N20" s="54" t="s">
        <v>11</v>
      </c>
      <c r="O20" s="54">
        <v>7</v>
      </c>
      <c r="P20" s="54">
        <v>300</v>
      </c>
      <c r="Q20" s="54">
        <v>300</v>
      </c>
      <c r="R20" s="44"/>
      <c r="S20" s="44"/>
      <c r="T20" s="44"/>
      <c r="U20" s="44"/>
      <c r="V20" s="44"/>
      <c r="W20" s="44"/>
    </row>
    <row r="21" spans="1:23" ht="44.25" customHeight="1">
      <c r="A21" s="8" t="s">
        <v>18</v>
      </c>
      <c r="B21" s="46" t="s">
        <v>29</v>
      </c>
      <c r="C21" s="46" t="s">
        <v>29</v>
      </c>
      <c r="D21" s="8" t="s">
        <v>11</v>
      </c>
      <c r="E21" s="46" t="s">
        <v>29</v>
      </c>
      <c r="F21" s="47" t="s">
        <v>29</v>
      </c>
      <c r="G21" s="47" t="s">
        <v>29</v>
      </c>
      <c r="H21" s="48" t="s">
        <v>17</v>
      </c>
      <c r="I21" s="49">
        <v>5</v>
      </c>
      <c r="K21" s="54" t="s">
        <v>18</v>
      </c>
      <c r="L21" s="55" t="s">
        <v>14</v>
      </c>
      <c r="M21" s="55" t="s">
        <v>19</v>
      </c>
      <c r="N21" s="54" t="s">
        <v>11</v>
      </c>
      <c r="O21" s="55">
        <v>1</v>
      </c>
      <c r="P21" s="55">
        <v>960</v>
      </c>
      <c r="Q21" s="57">
        <v>2150</v>
      </c>
      <c r="R21" s="74">
        <f>IF(B21=L21,1,0)</f>
        <v>0</v>
      </c>
      <c r="S21" s="74">
        <f>IF(C21=M21,1,0)</f>
        <v>0</v>
      </c>
      <c r="T21" s="74">
        <f t="shared" ref="T21:V24" si="0">IF(E21=O21,1,0)</f>
        <v>0</v>
      </c>
      <c r="U21" s="74">
        <f t="shared" si="0"/>
        <v>0</v>
      </c>
      <c r="V21" s="74">
        <f t="shared" si="0"/>
        <v>0</v>
      </c>
      <c r="W21" s="44"/>
    </row>
    <row r="22" spans="1:23" ht="44.25" customHeight="1">
      <c r="A22" s="8" t="s">
        <v>20</v>
      </c>
      <c r="B22" s="46" t="s">
        <v>29</v>
      </c>
      <c r="C22" s="46" t="s">
        <v>29</v>
      </c>
      <c r="D22" s="8" t="s">
        <v>11</v>
      </c>
      <c r="E22" s="46" t="s">
        <v>29</v>
      </c>
      <c r="F22" s="47" t="s">
        <v>29</v>
      </c>
      <c r="G22" s="47" t="s">
        <v>29</v>
      </c>
      <c r="H22" s="44" t="s">
        <v>19</v>
      </c>
      <c r="I22" s="49">
        <v>6</v>
      </c>
      <c r="K22" s="54" t="s">
        <v>20</v>
      </c>
      <c r="L22" s="55" t="s">
        <v>14</v>
      </c>
      <c r="M22" s="55" t="s">
        <v>21</v>
      </c>
      <c r="N22" s="54" t="s">
        <v>11</v>
      </c>
      <c r="O22" s="55">
        <v>2</v>
      </c>
      <c r="P22" s="57">
        <v>5800</v>
      </c>
      <c r="Q22" s="57">
        <v>1108</v>
      </c>
      <c r="R22" s="74">
        <f t="shared" ref="R22:R24" si="1">IF(B22=L22,1,0)</f>
        <v>0</v>
      </c>
      <c r="S22" s="74">
        <f t="shared" ref="S22:S24" si="2">IF(C22=M22,1,0)</f>
        <v>0</v>
      </c>
      <c r="T22" s="74">
        <f t="shared" si="0"/>
        <v>0</v>
      </c>
      <c r="U22" s="74">
        <f t="shared" si="0"/>
        <v>0</v>
      </c>
      <c r="V22" s="74">
        <f t="shared" si="0"/>
        <v>0</v>
      </c>
      <c r="W22" s="44"/>
    </row>
    <row r="23" spans="1:23" ht="44.25" customHeight="1">
      <c r="A23" s="8" t="s">
        <v>22</v>
      </c>
      <c r="B23" s="46" t="s">
        <v>29</v>
      </c>
      <c r="C23" s="46" t="s">
        <v>29</v>
      </c>
      <c r="D23" s="59" t="s">
        <v>26</v>
      </c>
      <c r="E23" s="46" t="s">
        <v>29</v>
      </c>
      <c r="F23" s="47" t="s">
        <v>29</v>
      </c>
      <c r="G23" s="47" t="s">
        <v>29</v>
      </c>
      <c r="H23" s="48" t="s">
        <v>30</v>
      </c>
      <c r="I23" s="49">
        <v>7</v>
      </c>
      <c r="K23" s="54" t="s">
        <v>22</v>
      </c>
      <c r="L23" s="55" t="s">
        <v>14</v>
      </c>
      <c r="M23" s="55" t="s">
        <v>23</v>
      </c>
      <c r="N23" s="59" t="s">
        <v>26</v>
      </c>
      <c r="O23" s="55">
        <v>1</v>
      </c>
      <c r="P23" s="57">
        <v>5932</v>
      </c>
      <c r="Q23" s="57">
        <v>3492</v>
      </c>
      <c r="R23" s="74">
        <f t="shared" si="1"/>
        <v>0</v>
      </c>
      <c r="S23" s="74">
        <f t="shared" si="2"/>
        <v>0</v>
      </c>
      <c r="T23" s="74">
        <f t="shared" si="0"/>
        <v>0</v>
      </c>
      <c r="U23" s="74">
        <f t="shared" si="0"/>
        <v>0</v>
      </c>
      <c r="V23" s="74">
        <f t="shared" si="0"/>
        <v>0</v>
      </c>
      <c r="W23" s="44"/>
    </row>
    <row r="24" spans="1:23" ht="44.25" customHeight="1">
      <c r="A24" s="8" t="s">
        <v>24</v>
      </c>
      <c r="B24" s="46" t="s">
        <v>29</v>
      </c>
      <c r="C24" s="46" t="s">
        <v>29</v>
      </c>
      <c r="D24" s="59" t="s">
        <v>26</v>
      </c>
      <c r="E24" s="46" t="s">
        <v>29</v>
      </c>
      <c r="F24" s="47" t="s">
        <v>29</v>
      </c>
      <c r="G24" s="47" t="s">
        <v>29</v>
      </c>
      <c r="H24" s="44" t="s">
        <v>23</v>
      </c>
      <c r="I24" s="49">
        <v>8</v>
      </c>
      <c r="K24" s="54" t="s">
        <v>24</v>
      </c>
      <c r="L24" s="55" t="s">
        <v>14</v>
      </c>
      <c r="M24" s="55" t="s">
        <v>23</v>
      </c>
      <c r="N24" s="59" t="s">
        <v>26</v>
      </c>
      <c r="O24" s="55">
        <v>1</v>
      </c>
      <c r="P24" s="57">
        <v>7940</v>
      </c>
      <c r="Q24" s="57">
        <v>3492</v>
      </c>
      <c r="R24" s="74">
        <f t="shared" si="1"/>
        <v>0</v>
      </c>
      <c r="S24" s="74">
        <f t="shared" si="2"/>
        <v>0</v>
      </c>
      <c r="T24" s="74">
        <f t="shared" si="0"/>
        <v>0</v>
      </c>
      <c r="U24" s="74">
        <f t="shared" si="0"/>
        <v>0</v>
      </c>
      <c r="V24" s="74">
        <f t="shared" si="0"/>
        <v>0</v>
      </c>
      <c r="W24" s="264">
        <f>SUM(R17:V24)</f>
        <v>0</v>
      </c>
    </row>
    <row r="25" spans="1:23" ht="30">
      <c r="H25" s="48" t="s">
        <v>31</v>
      </c>
      <c r="I25" s="49">
        <v>9</v>
      </c>
    </row>
    <row r="26" spans="1:23" ht="15.75">
      <c r="H26" s="44" t="s">
        <v>29</v>
      </c>
      <c r="I26" s="49" t="s">
        <v>29</v>
      </c>
    </row>
  </sheetData>
  <sheetProtection password="CC09" sheet="1" objects="1" scenarios="1" selectLockedCells="1"/>
  <mergeCells count="1">
    <mergeCell ref="A4:F6"/>
  </mergeCells>
  <dataValidations count="3">
    <dataValidation type="list" allowBlank="1" showInputMessage="1" showErrorMessage="1" sqref="C19 C21:C24">
      <formula1>$H$17:$H$26</formula1>
    </dataValidation>
    <dataValidation type="list" allowBlank="1" showInputMessage="1" showErrorMessage="1" sqref="B19 B21:B24">
      <formula1>$H$12:$H$15</formula1>
    </dataValidation>
    <dataValidation type="list" allowBlank="1" showInputMessage="1" showErrorMessage="1" sqref="E17:E19 E21:E24">
      <formula1>$I$17:$I$26</formula1>
    </dataValidation>
  </dataValidations>
  <pageMargins left="0.7" right="0.7" top="0.75" bottom="0.75" header="0.3" footer="0.3"/>
  <pageSetup paperSize="9" orientation="portrait" horizontalDpi="4294967293" verticalDpi="0" r:id="rId1"/>
  <drawing r:id="rId2"/>
</worksheet>
</file>

<file path=xl/worksheets/sheet10.xml><?xml version="1.0" encoding="utf-8"?>
<worksheet xmlns="http://schemas.openxmlformats.org/spreadsheetml/2006/main" xmlns:r="http://schemas.openxmlformats.org/officeDocument/2006/relationships">
  <dimension ref="A1:AA42"/>
  <sheetViews>
    <sheetView showGridLines="0" zoomScale="80" zoomScaleNormal="80" workbookViewId="0">
      <selection activeCell="F21" sqref="F21"/>
    </sheetView>
  </sheetViews>
  <sheetFormatPr baseColWidth="10" defaultColWidth="12.28515625" defaultRowHeight="16.5"/>
  <cols>
    <col min="1" max="10" width="12.28515625" style="12"/>
    <col min="11" max="11" width="13.85546875" style="12" bestFit="1" customWidth="1"/>
    <col min="12" max="16384" width="12.28515625" style="12"/>
  </cols>
  <sheetData>
    <row r="1" spans="1:12" ht="21">
      <c r="A1" s="1" t="s">
        <v>312</v>
      </c>
      <c r="B1" s="10"/>
      <c r="C1" s="10"/>
      <c r="D1" s="10"/>
      <c r="E1" s="10"/>
      <c r="F1" s="10"/>
      <c r="G1" s="10"/>
      <c r="H1" s="10"/>
      <c r="I1" s="11"/>
      <c r="K1" s="13">
        <f>AA31+T40+S21</f>
        <v>0</v>
      </c>
      <c r="L1" s="12" t="s">
        <v>311</v>
      </c>
    </row>
    <row r="2" spans="1:12">
      <c r="K2" s="96"/>
    </row>
    <row r="3" spans="1:12">
      <c r="K3" s="97">
        <f>36-(AA31+T40+S21)</f>
        <v>36</v>
      </c>
      <c r="L3" s="12" t="s">
        <v>32</v>
      </c>
    </row>
    <row r="4" spans="1:12">
      <c r="A4" s="215" t="s">
        <v>278</v>
      </c>
      <c r="B4" s="215"/>
      <c r="C4" s="215"/>
      <c r="D4" s="215"/>
      <c r="E4" s="215"/>
      <c r="F4" s="215"/>
      <c r="G4" s="215"/>
    </row>
    <row r="5" spans="1:12">
      <c r="A5" s="215"/>
      <c r="B5" s="215"/>
      <c r="C5" s="215"/>
      <c r="D5" s="215"/>
      <c r="E5" s="215"/>
      <c r="F5" s="215"/>
      <c r="G5" s="215"/>
    </row>
    <row r="6" spans="1:12">
      <c r="A6" s="215"/>
      <c r="B6" s="215"/>
      <c r="C6" s="215"/>
      <c r="D6" s="215"/>
      <c r="E6" s="215"/>
      <c r="F6" s="215"/>
      <c r="G6" s="215"/>
    </row>
    <row r="7" spans="1:12">
      <c r="A7" s="215"/>
      <c r="B7" s="215"/>
      <c r="C7" s="215"/>
      <c r="D7" s="215"/>
      <c r="E7" s="215"/>
      <c r="F7" s="215"/>
      <c r="G7" s="215"/>
    </row>
    <row r="8" spans="1:12">
      <c r="A8" s="215"/>
      <c r="B8" s="215"/>
      <c r="C8" s="215"/>
      <c r="D8" s="215"/>
      <c r="E8" s="215"/>
      <c r="F8" s="215"/>
      <c r="G8" s="215"/>
    </row>
    <row r="9" spans="1:12">
      <c r="A9" s="12" t="s">
        <v>279</v>
      </c>
    </row>
    <row r="11" spans="1:12">
      <c r="A11" s="215" t="s">
        <v>280</v>
      </c>
      <c r="B11" s="215"/>
      <c r="C11" s="215"/>
      <c r="D11" s="215"/>
      <c r="E11" s="215"/>
      <c r="F11" s="215"/>
      <c r="G11" s="215"/>
    </row>
    <row r="12" spans="1:12">
      <c r="A12" s="215"/>
      <c r="B12" s="215"/>
      <c r="C12" s="215"/>
      <c r="D12" s="215"/>
      <c r="E12" s="215"/>
      <c r="F12" s="215"/>
      <c r="G12" s="215"/>
    </row>
    <row r="13" spans="1:12">
      <c r="A13" s="215"/>
      <c r="B13" s="215"/>
      <c r="C13" s="215"/>
      <c r="D13" s="215"/>
      <c r="E13" s="215"/>
      <c r="F13" s="215"/>
      <c r="G13" s="215"/>
    </row>
    <row r="14" spans="1:12">
      <c r="A14" s="215"/>
      <c r="B14" s="215"/>
      <c r="C14" s="215"/>
      <c r="D14" s="215"/>
      <c r="E14" s="215"/>
      <c r="F14" s="215"/>
      <c r="G14" s="215"/>
    </row>
    <row r="16" spans="1:12" ht="18.75">
      <c r="A16" s="7" t="s">
        <v>281</v>
      </c>
    </row>
    <row r="18" spans="1:27">
      <c r="A18" s="12" t="s">
        <v>282</v>
      </c>
    </row>
    <row r="19" spans="1:27">
      <c r="A19" s="12" t="s">
        <v>283</v>
      </c>
    </row>
    <row r="21" spans="1:27" ht="21">
      <c r="E21" s="92" t="s">
        <v>284</v>
      </c>
      <c r="F21" s="117" t="s">
        <v>29</v>
      </c>
      <c r="G21" s="12" t="s">
        <v>249</v>
      </c>
      <c r="P21" s="92" t="s">
        <v>284</v>
      </c>
      <c r="Q21" s="120">
        <v>12</v>
      </c>
      <c r="R21" s="12" t="s">
        <v>249</v>
      </c>
      <c r="S21" s="18">
        <f>IF(F21=Q21,1,0)</f>
        <v>0</v>
      </c>
    </row>
    <row r="23" spans="1:27" ht="18">
      <c r="D23" s="105" t="s">
        <v>309</v>
      </c>
      <c r="G23" s="222" t="s">
        <v>310</v>
      </c>
      <c r="H23" s="222"/>
      <c r="O23" s="105" t="s">
        <v>309</v>
      </c>
      <c r="R23" s="222" t="s">
        <v>310</v>
      </c>
      <c r="S23" s="222"/>
    </row>
    <row r="24" spans="1:27" ht="47.25">
      <c r="A24" s="223" t="s">
        <v>285</v>
      </c>
      <c r="B24" s="107" t="s">
        <v>286</v>
      </c>
      <c r="C24" s="107" t="s">
        <v>287</v>
      </c>
      <c r="D24" s="107" t="s">
        <v>288</v>
      </c>
      <c r="E24" s="223" t="s">
        <v>7</v>
      </c>
      <c r="F24" s="107" t="s">
        <v>313</v>
      </c>
      <c r="G24" s="107" t="s">
        <v>291</v>
      </c>
      <c r="H24" s="107" t="s">
        <v>293</v>
      </c>
      <c r="L24" s="223" t="s">
        <v>285</v>
      </c>
      <c r="M24" s="107" t="s">
        <v>286</v>
      </c>
      <c r="N24" s="107" t="s">
        <v>287</v>
      </c>
      <c r="O24" s="107" t="s">
        <v>288</v>
      </c>
      <c r="P24" s="223" t="s">
        <v>7</v>
      </c>
      <c r="Q24" s="107" t="s">
        <v>313</v>
      </c>
      <c r="R24" s="107" t="s">
        <v>291</v>
      </c>
      <c r="S24" s="107" t="s">
        <v>293</v>
      </c>
    </row>
    <row r="25" spans="1:27">
      <c r="A25" s="223"/>
      <c r="B25" s="108" t="s">
        <v>249</v>
      </c>
      <c r="C25" s="108" t="s">
        <v>249</v>
      </c>
      <c r="D25" s="109" t="s">
        <v>289</v>
      </c>
      <c r="E25" s="223"/>
      <c r="F25" s="110" t="s">
        <v>290</v>
      </c>
      <c r="G25" s="110" t="s">
        <v>292</v>
      </c>
      <c r="H25" s="111" t="s">
        <v>292</v>
      </c>
      <c r="L25" s="223"/>
      <c r="M25" s="108" t="s">
        <v>249</v>
      </c>
      <c r="N25" s="108" t="s">
        <v>249</v>
      </c>
      <c r="O25" s="109" t="s">
        <v>289</v>
      </c>
      <c r="P25" s="223"/>
      <c r="Q25" s="110" t="s">
        <v>290</v>
      </c>
      <c r="R25" s="110" t="s">
        <v>292</v>
      </c>
      <c r="S25" s="111" t="s">
        <v>292</v>
      </c>
    </row>
    <row r="26" spans="1:27" ht="27.75">
      <c r="A26" s="223"/>
      <c r="B26" s="112"/>
      <c r="C26" s="112"/>
      <c r="D26" s="113" t="s">
        <v>314</v>
      </c>
      <c r="E26" s="223"/>
      <c r="F26" s="112"/>
      <c r="G26" s="112"/>
      <c r="H26" s="112"/>
      <c r="L26" s="223"/>
      <c r="M26" s="112"/>
      <c r="N26" s="112"/>
      <c r="O26" s="113" t="s">
        <v>314</v>
      </c>
      <c r="P26" s="223"/>
      <c r="Q26" s="112"/>
      <c r="R26" s="112"/>
      <c r="S26" s="112"/>
    </row>
    <row r="27" spans="1:27" s="103" customFormat="1" ht="27.75" customHeight="1">
      <c r="A27" s="114" t="s">
        <v>294</v>
      </c>
      <c r="B27" s="115">
        <v>1940</v>
      </c>
      <c r="C27" s="116" t="s">
        <v>29</v>
      </c>
      <c r="D27" s="116" t="s">
        <v>29</v>
      </c>
      <c r="E27" s="116" t="s">
        <v>29</v>
      </c>
      <c r="F27" s="116" t="s">
        <v>29</v>
      </c>
      <c r="G27" s="116" t="s">
        <v>29</v>
      </c>
      <c r="H27" s="116" t="s">
        <v>29</v>
      </c>
      <c r="L27" s="114" t="s">
        <v>294</v>
      </c>
      <c r="M27" s="115">
        <v>1940</v>
      </c>
      <c r="N27" s="118">
        <v>560</v>
      </c>
      <c r="O27" s="118">
        <v>1.0900000000000001</v>
      </c>
      <c r="P27" s="118">
        <v>5</v>
      </c>
      <c r="Q27" s="118">
        <v>30</v>
      </c>
      <c r="R27" s="118">
        <v>32.700000000000003</v>
      </c>
      <c r="S27" s="118">
        <v>165.7</v>
      </c>
      <c r="T27" s="106"/>
      <c r="U27" s="18">
        <f t="shared" ref="U27:Z27" si="0">IF(C27=N27,1,0)</f>
        <v>0</v>
      </c>
      <c r="V27" s="18">
        <f t="shared" si="0"/>
        <v>0</v>
      </c>
      <c r="W27" s="18">
        <f t="shared" si="0"/>
        <v>0</v>
      </c>
      <c r="X27" s="18">
        <f t="shared" si="0"/>
        <v>0</v>
      </c>
      <c r="Y27" s="18">
        <f t="shared" si="0"/>
        <v>0</v>
      </c>
      <c r="Z27" s="18">
        <f t="shared" si="0"/>
        <v>0</v>
      </c>
      <c r="AA27" s="106"/>
    </row>
    <row r="28" spans="1:27" s="103" customFormat="1" ht="27.75" customHeight="1">
      <c r="A28" s="114" t="s">
        <v>295</v>
      </c>
      <c r="B28" s="116" t="s">
        <v>29</v>
      </c>
      <c r="C28" s="116" t="s">
        <v>29</v>
      </c>
      <c r="D28" s="116" t="s">
        <v>29</v>
      </c>
      <c r="E28" s="116" t="s">
        <v>29</v>
      </c>
      <c r="F28" s="116" t="s">
        <v>29</v>
      </c>
      <c r="G28" s="116" t="s">
        <v>29</v>
      </c>
      <c r="H28" s="116" t="s">
        <v>29</v>
      </c>
      <c r="L28" s="114" t="s">
        <v>295</v>
      </c>
      <c r="M28" s="119">
        <v>1778</v>
      </c>
      <c r="N28" s="118">
        <v>560</v>
      </c>
      <c r="O28" s="118">
        <v>1</v>
      </c>
      <c r="P28" s="118">
        <v>6</v>
      </c>
      <c r="Q28" s="118">
        <v>30</v>
      </c>
      <c r="R28" s="118">
        <v>30</v>
      </c>
      <c r="S28" s="118">
        <v>180</v>
      </c>
      <c r="T28" s="18">
        <f>IF(B28=M28,1,0)</f>
        <v>0</v>
      </c>
      <c r="U28" s="18">
        <f t="shared" ref="U28:U30" si="1">IF(C28=N28,1,0)</f>
        <v>0</v>
      </c>
      <c r="V28" s="18">
        <f t="shared" ref="V28:V31" si="2">IF(D28=O28,1,0)</f>
        <v>0</v>
      </c>
      <c r="W28" s="18">
        <f t="shared" ref="W28:W31" si="3">IF(E28=P28,1,0)</f>
        <v>0</v>
      </c>
      <c r="X28" s="18">
        <f t="shared" ref="X28:X31" si="4">IF(F28=Q28,1,0)</f>
        <v>0</v>
      </c>
      <c r="Y28" s="18">
        <f t="shared" ref="Y28:Y31" si="5">IF(G28=R28,1,0)</f>
        <v>0</v>
      </c>
      <c r="Z28" s="18">
        <f t="shared" ref="Z28:Z30" si="6">IF(H28=S28,1,0)</f>
        <v>0</v>
      </c>
      <c r="AA28" s="106"/>
    </row>
    <row r="29" spans="1:27" s="103" customFormat="1" ht="27.75" customHeight="1">
      <c r="A29" s="114" t="s">
        <v>296</v>
      </c>
      <c r="B29" s="114">
        <v>813.4</v>
      </c>
      <c r="C29" s="114">
        <v>573.5</v>
      </c>
      <c r="D29" s="116" t="s">
        <v>29</v>
      </c>
      <c r="E29" s="116" t="s">
        <v>29</v>
      </c>
      <c r="F29" s="116" t="s">
        <v>29</v>
      </c>
      <c r="G29" s="116" t="s">
        <v>29</v>
      </c>
      <c r="H29" s="116" t="s">
        <v>29</v>
      </c>
      <c r="L29" s="114" t="s">
        <v>296</v>
      </c>
      <c r="M29" s="114">
        <v>813.4</v>
      </c>
      <c r="N29" s="114">
        <v>573.5</v>
      </c>
      <c r="O29" s="118">
        <v>0.47</v>
      </c>
      <c r="P29" s="118">
        <v>8</v>
      </c>
      <c r="Q29" s="118">
        <v>30</v>
      </c>
      <c r="R29" s="118">
        <v>14.1</v>
      </c>
      <c r="S29" s="118">
        <v>112.8</v>
      </c>
      <c r="T29" s="106"/>
      <c r="U29" s="18"/>
      <c r="V29" s="18">
        <f t="shared" si="2"/>
        <v>0</v>
      </c>
      <c r="W29" s="18">
        <f t="shared" si="3"/>
        <v>0</v>
      </c>
      <c r="X29" s="18">
        <f t="shared" si="4"/>
        <v>0</v>
      </c>
      <c r="Y29" s="18">
        <f t="shared" si="5"/>
        <v>0</v>
      </c>
      <c r="Z29" s="18">
        <f t="shared" si="6"/>
        <v>0</v>
      </c>
      <c r="AA29" s="106"/>
    </row>
    <row r="30" spans="1:27" s="103" customFormat="1" ht="27.75" customHeight="1">
      <c r="A30" s="114" t="s">
        <v>297</v>
      </c>
      <c r="B30" s="116" t="s">
        <v>29</v>
      </c>
      <c r="C30" s="116" t="s">
        <v>29</v>
      </c>
      <c r="D30" s="116" t="s">
        <v>29</v>
      </c>
      <c r="E30" s="116" t="s">
        <v>29</v>
      </c>
      <c r="F30" s="116" t="s">
        <v>29</v>
      </c>
      <c r="G30" s="116" t="s">
        <v>29</v>
      </c>
      <c r="H30" s="116" t="s">
        <v>29</v>
      </c>
      <c r="L30" s="114" t="s">
        <v>297</v>
      </c>
      <c r="M30" s="119">
        <v>1778</v>
      </c>
      <c r="N30" s="118">
        <v>560</v>
      </c>
      <c r="O30" s="118">
        <v>1</v>
      </c>
      <c r="P30" s="118">
        <v>12</v>
      </c>
      <c r="Q30" s="118">
        <v>30</v>
      </c>
      <c r="R30" s="118">
        <v>30</v>
      </c>
      <c r="S30" s="118">
        <v>360</v>
      </c>
      <c r="T30" s="18">
        <f>IF(B30=M30,1,0)</f>
        <v>0</v>
      </c>
      <c r="U30" s="18">
        <f t="shared" si="1"/>
        <v>0</v>
      </c>
      <c r="V30" s="18">
        <f t="shared" si="2"/>
        <v>0</v>
      </c>
      <c r="W30" s="18">
        <f t="shared" si="3"/>
        <v>0</v>
      </c>
      <c r="X30" s="18">
        <f t="shared" si="4"/>
        <v>0</v>
      </c>
      <c r="Y30" s="18">
        <f t="shared" si="5"/>
        <v>0</v>
      </c>
      <c r="Z30" s="18">
        <f t="shared" si="6"/>
        <v>0</v>
      </c>
      <c r="AA30" s="106"/>
    </row>
    <row r="31" spans="1:27" s="103" customFormat="1" ht="27.75" customHeight="1">
      <c r="A31" s="114" t="s">
        <v>298</v>
      </c>
      <c r="B31" s="114">
        <v>813.4</v>
      </c>
      <c r="C31" s="114">
        <v>573.5</v>
      </c>
      <c r="D31" s="116" t="s">
        <v>29</v>
      </c>
      <c r="E31" s="116" t="s">
        <v>29</v>
      </c>
      <c r="F31" s="116" t="s">
        <v>29</v>
      </c>
      <c r="G31" s="116" t="s">
        <v>29</v>
      </c>
      <c r="H31" s="116" t="s">
        <v>29</v>
      </c>
      <c r="L31" s="114" t="s">
        <v>298</v>
      </c>
      <c r="M31" s="114">
        <v>813.4</v>
      </c>
      <c r="N31" s="114">
        <v>573.5</v>
      </c>
      <c r="O31" s="118">
        <v>0.47</v>
      </c>
      <c r="P31" s="118">
        <v>16</v>
      </c>
      <c r="Q31" s="118">
        <v>30</v>
      </c>
      <c r="R31" s="118">
        <v>14.1</v>
      </c>
      <c r="S31" s="118">
        <v>225.6</v>
      </c>
      <c r="T31" s="106"/>
      <c r="U31" s="18"/>
      <c r="V31" s="18">
        <f t="shared" si="2"/>
        <v>0</v>
      </c>
      <c r="W31" s="18">
        <f t="shared" si="3"/>
        <v>0</v>
      </c>
      <c r="X31" s="18">
        <f t="shared" si="4"/>
        <v>0</v>
      </c>
      <c r="Y31" s="18">
        <f t="shared" si="5"/>
        <v>0</v>
      </c>
      <c r="Z31" s="18">
        <f>IF(H31=S31,1,0)</f>
        <v>0</v>
      </c>
      <c r="AA31" s="19">
        <f>SUM(T27:Z31)</f>
        <v>0</v>
      </c>
    </row>
    <row r="32" spans="1:27" s="103" customFormat="1" ht="27.75" customHeight="1">
      <c r="A32" s="224"/>
      <c r="B32" s="224"/>
      <c r="C32" s="224"/>
      <c r="D32" s="224"/>
      <c r="E32" s="224"/>
      <c r="F32" s="224"/>
      <c r="G32" s="224"/>
      <c r="L32" s="224"/>
      <c r="M32" s="224"/>
      <c r="N32" s="224"/>
      <c r="O32" s="224"/>
      <c r="P32" s="224"/>
      <c r="Q32" s="224"/>
      <c r="R32" s="224"/>
    </row>
    <row r="34" spans="1:20" ht="18.75">
      <c r="A34" s="7" t="s">
        <v>299</v>
      </c>
      <c r="L34" s="7" t="s">
        <v>299</v>
      </c>
    </row>
    <row r="36" spans="1:20" s="103" customFormat="1" ht="27.75" customHeight="1">
      <c r="D36" s="104" t="s">
        <v>300</v>
      </c>
      <c r="E36" s="116" t="s">
        <v>29</v>
      </c>
      <c r="F36" s="103" t="s">
        <v>292</v>
      </c>
      <c r="O36" s="104" t="s">
        <v>300</v>
      </c>
      <c r="P36" s="118">
        <v>1500</v>
      </c>
      <c r="Q36" s="103" t="s">
        <v>292</v>
      </c>
      <c r="S36" s="18">
        <f>IF(E36=P36,1,0)</f>
        <v>0</v>
      </c>
      <c r="T36" s="106"/>
    </row>
    <row r="37" spans="1:20" s="103" customFormat="1" ht="27.75" customHeight="1">
      <c r="D37" s="104" t="s">
        <v>301</v>
      </c>
      <c r="E37" s="116" t="s">
        <v>29</v>
      </c>
      <c r="F37" s="103" t="s">
        <v>302</v>
      </c>
      <c r="O37" s="104" t="s">
        <v>301</v>
      </c>
      <c r="P37" s="118">
        <v>1044.0999999999999</v>
      </c>
      <c r="Q37" s="103" t="s">
        <v>302</v>
      </c>
      <c r="S37" s="18">
        <f t="shared" ref="S37:S40" si="7">IF(E37=P37,1,0)</f>
        <v>0</v>
      </c>
      <c r="T37" s="106"/>
    </row>
    <row r="38" spans="1:20" s="103" customFormat="1" ht="27.75" customHeight="1">
      <c r="D38" s="104" t="s">
        <v>303</v>
      </c>
      <c r="E38" s="116" t="s">
        <v>29</v>
      </c>
      <c r="F38" s="103" t="s">
        <v>249</v>
      </c>
      <c r="O38" s="104" t="s">
        <v>303</v>
      </c>
      <c r="P38" s="118">
        <v>300</v>
      </c>
      <c r="Q38" s="103" t="s">
        <v>249</v>
      </c>
      <c r="S38" s="18">
        <f t="shared" si="7"/>
        <v>0</v>
      </c>
      <c r="T38" s="106"/>
    </row>
    <row r="39" spans="1:20" s="103" customFormat="1" ht="27.75" customHeight="1">
      <c r="D39" s="104" t="s">
        <v>304</v>
      </c>
      <c r="E39" s="116" t="s">
        <v>29</v>
      </c>
      <c r="F39" s="103" t="s">
        <v>305</v>
      </c>
      <c r="O39" s="104" t="s">
        <v>304</v>
      </c>
      <c r="P39" s="118">
        <v>12</v>
      </c>
      <c r="Q39" s="103" t="s">
        <v>305</v>
      </c>
      <c r="S39" s="18">
        <f t="shared" si="7"/>
        <v>0</v>
      </c>
      <c r="T39" s="106"/>
    </row>
    <row r="40" spans="1:20" s="103" customFormat="1" ht="27.75" customHeight="1">
      <c r="D40" s="104" t="s">
        <v>306</v>
      </c>
      <c r="E40" s="116" t="s">
        <v>29</v>
      </c>
      <c r="F40" s="106" t="s">
        <v>307</v>
      </c>
      <c r="O40" s="104" t="s">
        <v>306</v>
      </c>
      <c r="P40" s="118" t="s">
        <v>307</v>
      </c>
      <c r="Q40" s="106" t="s">
        <v>307</v>
      </c>
      <c r="S40" s="18">
        <f t="shared" si="7"/>
        <v>0</v>
      </c>
      <c r="T40" s="19">
        <f>SUM(S36:S40)</f>
        <v>0</v>
      </c>
    </row>
    <row r="41" spans="1:20">
      <c r="F41" s="17" t="s">
        <v>308</v>
      </c>
    </row>
    <row r="42" spans="1:20">
      <c r="F42" s="17" t="s">
        <v>29</v>
      </c>
    </row>
  </sheetData>
  <sheetProtection password="CC09" sheet="1" objects="1" scenarios="1" selectLockedCells="1"/>
  <mergeCells count="10">
    <mergeCell ref="R23:S23"/>
    <mergeCell ref="L24:L26"/>
    <mergeCell ref="P24:P26"/>
    <mergeCell ref="L32:R32"/>
    <mergeCell ref="A4:G8"/>
    <mergeCell ref="A11:G14"/>
    <mergeCell ref="A24:A26"/>
    <mergeCell ref="E24:E26"/>
    <mergeCell ref="A32:G32"/>
    <mergeCell ref="G23:H23"/>
  </mergeCells>
  <dataValidations count="1">
    <dataValidation type="list" allowBlank="1" showInputMessage="1" showErrorMessage="1" sqref="E40 P40">
      <formula1>$F$40:$F$42</formula1>
    </dataValidation>
  </dataValidations>
  <pageMargins left="0.7" right="0.7" top="0.75" bottom="0.75" header="0.3" footer="0.3"/>
  <pageSetup paperSize="9" orientation="portrait" horizontalDpi="4294967293" verticalDpi="0" r:id="rId1"/>
  <drawing r:id="rId2"/>
</worksheet>
</file>

<file path=xl/worksheets/sheet11.xml><?xml version="1.0" encoding="utf-8"?>
<worksheet xmlns="http://schemas.openxmlformats.org/spreadsheetml/2006/main" xmlns:r="http://schemas.openxmlformats.org/officeDocument/2006/relationships">
  <dimension ref="A1:AK68"/>
  <sheetViews>
    <sheetView showGridLines="0" zoomScale="80" zoomScaleNormal="80" workbookViewId="0">
      <selection activeCell="I31" sqref="I31"/>
    </sheetView>
  </sheetViews>
  <sheetFormatPr baseColWidth="10" defaultColWidth="12.28515625" defaultRowHeight="16.5"/>
  <cols>
    <col min="1" max="5" width="12.28515625" style="12"/>
    <col min="6" max="6" width="23.42578125" style="12" customWidth="1"/>
    <col min="7" max="8" width="12.28515625" style="12"/>
    <col min="9" max="36" width="5.140625" style="12" customWidth="1"/>
    <col min="37" max="37" width="12" style="12" customWidth="1"/>
    <col min="38" max="38" width="10.7109375" style="12" customWidth="1"/>
    <col min="39" max="39" width="5.140625" style="12" customWidth="1"/>
    <col min="40" max="16384" width="12.28515625" style="12"/>
  </cols>
  <sheetData>
    <row r="1" spans="1:14" ht="21">
      <c r="A1" s="1" t="s">
        <v>346</v>
      </c>
      <c r="B1" s="10"/>
      <c r="C1" s="10"/>
      <c r="D1" s="10"/>
      <c r="E1" s="10"/>
      <c r="F1" s="10"/>
      <c r="G1" s="10"/>
      <c r="H1" s="10"/>
      <c r="I1" s="11"/>
      <c r="K1" s="228">
        <f>AK67</f>
        <v>0</v>
      </c>
      <c r="L1" s="228"/>
      <c r="M1" s="228"/>
      <c r="N1" s="12" t="s">
        <v>345</v>
      </c>
    </row>
    <row r="2" spans="1:14">
      <c r="K2" s="96"/>
    </row>
    <row r="3" spans="1:14">
      <c r="K3" s="229">
        <f>82-AK67</f>
        <v>82</v>
      </c>
      <c r="L3" s="229"/>
      <c r="M3" s="229"/>
      <c r="N3" s="12" t="s">
        <v>32</v>
      </c>
    </row>
    <row r="4" spans="1:14">
      <c r="A4" s="215" t="s">
        <v>315</v>
      </c>
      <c r="B4" s="215"/>
      <c r="C4" s="215"/>
      <c r="D4" s="215"/>
      <c r="E4" s="215"/>
      <c r="F4" s="215"/>
      <c r="G4" s="215"/>
    </row>
    <row r="5" spans="1:14">
      <c r="A5" s="215"/>
      <c r="B5" s="215"/>
      <c r="C5" s="215"/>
      <c r="D5" s="215"/>
      <c r="E5" s="215"/>
      <c r="F5" s="215"/>
      <c r="G5" s="215"/>
    </row>
    <row r="6" spans="1:14">
      <c r="A6" s="215"/>
      <c r="B6" s="215"/>
      <c r="C6" s="215"/>
      <c r="D6" s="215"/>
      <c r="E6" s="215"/>
      <c r="F6" s="215"/>
      <c r="G6" s="215"/>
    </row>
    <row r="7" spans="1:14">
      <c r="A7" s="215"/>
      <c r="B7" s="215"/>
      <c r="C7" s="215"/>
      <c r="D7" s="215"/>
      <c r="E7" s="215"/>
      <c r="F7" s="215"/>
      <c r="G7" s="215"/>
    </row>
    <row r="8" spans="1:14">
      <c r="A8" s="215"/>
      <c r="B8" s="215"/>
      <c r="C8" s="215"/>
      <c r="D8" s="215"/>
      <c r="E8" s="215"/>
      <c r="F8" s="215"/>
      <c r="G8" s="215"/>
    </row>
    <row r="10" spans="1:14">
      <c r="B10" s="225"/>
      <c r="C10" s="225"/>
      <c r="D10" s="225"/>
      <c r="E10" s="225"/>
      <c r="F10" s="225"/>
      <c r="G10" s="225"/>
    </row>
    <row r="11" spans="1:14" ht="18.75">
      <c r="A11" s="226" t="s">
        <v>1</v>
      </c>
      <c r="B11" s="225"/>
      <c r="C11" s="225"/>
      <c r="D11" s="225"/>
      <c r="E11" s="225"/>
      <c r="F11" s="225"/>
      <c r="G11" s="225"/>
    </row>
    <row r="12" spans="1:14" ht="18.75">
      <c r="A12" s="234" t="s">
        <v>316</v>
      </c>
      <c r="B12" s="225"/>
      <c r="C12" s="225"/>
      <c r="D12" s="225"/>
      <c r="E12" s="225"/>
      <c r="F12" s="225"/>
      <c r="G12" s="225"/>
    </row>
    <row r="13" spans="1:14" ht="18.75">
      <c r="A13" s="234" t="s">
        <v>317</v>
      </c>
      <c r="B13" s="225"/>
      <c r="C13" s="225"/>
      <c r="D13" s="225"/>
      <c r="E13" s="225"/>
      <c r="F13" s="225"/>
      <c r="G13" s="225"/>
    </row>
    <row r="14" spans="1:14" ht="18.75">
      <c r="A14" s="234" t="s">
        <v>318</v>
      </c>
    </row>
    <row r="15" spans="1:14" ht="18.75">
      <c r="A15" s="234" t="s">
        <v>319</v>
      </c>
    </row>
    <row r="16" spans="1:14" ht="18.75">
      <c r="A16" s="235" t="s">
        <v>324</v>
      </c>
    </row>
    <row r="17" spans="1:37" ht="18.75">
      <c r="A17" s="234" t="s">
        <v>320</v>
      </c>
    </row>
    <row r="18" spans="1:37" ht="18.75">
      <c r="A18" s="234" t="s">
        <v>321</v>
      </c>
    </row>
    <row r="19" spans="1:37" ht="18.75">
      <c r="A19" s="234" t="s">
        <v>322</v>
      </c>
    </row>
    <row r="20" spans="1:37" ht="18.75">
      <c r="A20" s="234" t="s">
        <v>323</v>
      </c>
    </row>
    <row r="21" spans="1:37" ht="18.75">
      <c r="A21" s="234"/>
    </row>
    <row r="22" spans="1:37">
      <c r="A22" s="236"/>
    </row>
    <row r="23" spans="1:37" ht="18.75">
      <c r="A23" s="7" t="s">
        <v>325</v>
      </c>
    </row>
    <row r="24" spans="1:37">
      <c r="A24" s="12" t="s">
        <v>326</v>
      </c>
      <c r="B24" s="227">
        <v>70</v>
      </c>
    </row>
    <row r="25" spans="1:37">
      <c r="A25" s="12" t="s">
        <v>327</v>
      </c>
      <c r="B25" s="227">
        <v>285</v>
      </c>
    </row>
    <row r="26" spans="1:37">
      <c r="A26" s="12" t="s">
        <v>328</v>
      </c>
      <c r="B26" s="227">
        <v>260</v>
      </c>
    </row>
    <row r="28" spans="1:37">
      <c r="F28" s="237" t="s">
        <v>329</v>
      </c>
      <c r="G28" s="237"/>
      <c r="H28" s="238"/>
      <c r="I28" s="239">
        <v>41883</v>
      </c>
      <c r="J28" s="239"/>
      <c r="K28" s="239"/>
      <c r="L28" s="239"/>
      <c r="M28" s="239"/>
      <c r="N28" s="239"/>
      <c r="O28" s="239"/>
      <c r="P28" s="239"/>
      <c r="Q28" s="239"/>
      <c r="R28" s="239"/>
      <c r="S28" s="239"/>
      <c r="T28" s="239"/>
      <c r="U28" s="239"/>
      <c r="V28" s="239"/>
      <c r="W28" s="239"/>
      <c r="X28" s="239"/>
      <c r="Y28" s="239"/>
      <c r="Z28" s="239"/>
      <c r="AA28" s="239"/>
      <c r="AB28" s="239"/>
      <c r="AC28" s="239"/>
      <c r="AD28" s="239"/>
      <c r="AE28" s="239"/>
      <c r="AF28" s="239">
        <v>41913</v>
      </c>
      <c r="AG28" s="239"/>
      <c r="AH28" s="239"/>
      <c r="AI28" s="239"/>
      <c r="AJ28" s="239"/>
      <c r="AK28" s="239"/>
    </row>
    <row r="29" spans="1:37">
      <c r="F29" s="237"/>
      <c r="G29" s="237"/>
      <c r="H29" s="238"/>
      <c r="I29" s="240" t="s">
        <v>339</v>
      </c>
      <c r="J29" s="240" t="s">
        <v>340</v>
      </c>
      <c r="K29" s="240" t="s">
        <v>340</v>
      </c>
      <c r="L29" s="240" t="s">
        <v>341</v>
      </c>
      <c r="M29" s="240" t="s">
        <v>342</v>
      </c>
      <c r="N29" s="240" t="s">
        <v>339</v>
      </c>
      <c r="O29" s="240" t="s">
        <v>340</v>
      </c>
      <c r="P29" s="240" t="s">
        <v>340</v>
      </c>
      <c r="Q29" s="240" t="s">
        <v>341</v>
      </c>
      <c r="R29" s="240" t="s">
        <v>342</v>
      </c>
      <c r="S29" s="240" t="s">
        <v>339</v>
      </c>
      <c r="T29" s="240" t="s">
        <v>340</v>
      </c>
      <c r="U29" s="240" t="s">
        <v>340</v>
      </c>
      <c r="V29" s="240" t="s">
        <v>341</v>
      </c>
      <c r="W29" s="240" t="s">
        <v>342</v>
      </c>
      <c r="X29" s="240" t="s">
        <v>339</v>
      </c>
      <c r="Y29" s="240" t="s">
        <v>340</v>
      </c>
      <c r="Z29" s="240" t="s">
        <v>340</v>
      </c>
      <c r="AA29" s="240" t="s">
        <v>341</v>
      </c>
      <c r="AB29" s="240" t="s">
        <v>342</v>
      </c>
      <c r="AC29" s="240" t="s">
        <v>339</v>
      </c>
      <c r="AD29" s="240" t="s">
        <v>340</v>
      </c>
      <c r="AE29" s="240" t="s">
        <v>340</v>
      </c>
      <c r="AF29" s="240" t="s">
        <v>341</v>
      </c>
      <c r="AG29" s="240" t="s">
        <v>342</v>
      </c>
      <c r="AH29" s="240" t="s">
        <v>339</v>
      </c>
      <c r="AI29" s="240" t="s">
        <v>340</v>
      </c>
      <c r="AJ29" s="240" t="s">
        <v>340</v>
      </c>
      <c r="AK29" s="241" t="s">
        <v>343</v>
      </c>
    </row>
    <row r="30" spans="1:37">
      <c r="F30" s="237"/>
      <c r="G30" s="237"/>
      <c r="H30" s="238"/>
      <c r="I30" s="240">
        <v>1</v>
      </c>
      <c r="J30" s="240">
        <v>2</v>
      </c>
      <c r="K30" s="240">
        <v>3</v>
      </c>
      <c r="L30" s="240">
        <v>4</v>
      </c>
      <c r="M30" s="240">
        <v>5</v>
      </c>
      <c r="N30" s="240">
        <v>8</v>
      </c>
      <c r="O30" s="240">
        <v>9</v>
      </c>
      <c r="P30" s="240">
        <v>10</v>
      </c>
      <c r="Q30" s="240">
        <v>11</v>
      </c>
      <c r="R30" s="240">
        <v>12</v>
      </c>
      <c r="S30" s="240">
        <v>15</v>
      </c>
      <c r="T30" s="240">
        <v>16</v>
      </c>
      <c r="U30" s="240">
        <v>17</v>
      </c>
      <c r="V30" s="240">
        <v>18</v>
      </c>
      <c r="W30" s="240">
        <v>19</v>
      </c>
      <c r="X30" s="240">
        <v>22</v>
      </c>
      <c r="Y30" s="240">
        <v>23</v>
      </c>
      <c r="Z30" s="240">
        <v>24</v>
      </c>
      <c r="AA30" s="240">
        <v>25</v>
      </c>
      <c r="AB30" s="240">
        <v>26</v>
      </c>
      <c r="AC30" s="240">
        <v>29</v>
      </c>
      <c r="AD30" s="240">
        <v>30</v>
      </c>
      <c r="AE30" s="240">
        <v>1</v>
      </c>
      <c r="AF30" s="240">
        <v>2</v>
      </c>
      <c r="AG30" s="240">
        <v>3</v>
      </c>
      <c r="AH30" s="240">
        <v>6</v>
      </c>
      <c r="AI30" s="240">
        <v>7</v>
      </c>
      <c r="AJ30" s="240">
        <v>8</v>
      </c>
      <c r="AK30" s="241"/>
    </row>
    <row r="31" spans="1:37" ht="33">
      <c r="F31" s="237" t="s">
        <v>330</v>
      </c>
      <c r="G31" s="242" t="s">
        <v>331</v>
      </c>
      <c r="H31" s="243" t="s">
        <v>332</v>
      </c>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c r="AF31" s="248"/>
      <c r="AG31" s="248"/>
      <c r="AH31" s="248"/>
      <c r="AI31" s="248"/>
      <c r="AJ31" s="248"/>
      <c r="AK31" s="249"/>
    </row>
    <row r="32" spans="1:37" ht="33">
      <c r="F32" s="237"/>
      <c r="G32" s="242"/>
      <c r="H32" s="244" t="s">
        <v>333</v>
      </c>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50"/>
    </row>
    <row r="33" spans="6:37" ht="33">
      <c r="F33" s="237"/>
      <c r="G33" s="242" t="s">
        <v>334</v>
      </c>
      <c r="H33" s="243" t="s">
        <v>332</v>
      </c>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c r="AF33" s="248"/>
      <c r="AG33" s="248"/>
      <c r="AH33" s="248"/>
      <c r="AI33" s="248"/>
      <c r="AJ33" s="248"/>
      <c r="AK33" s="249"/>
    </row>
    <row r="34" spans="6:37" ht="33">
      <c r="F34" s="237"/>
      <c r="G34" s="242"/>
      <c r="H34" s="244" t="s">
        <v>333</v>
      </c>
      <c r="I34" s="248"/>
      <c r="J34" s="248"/>
      <c r="K34" s="248"/>
      <c r="L34" s="248"/>
      <c r="M34" s="248"/>
      <c r="N34" s="248"/>
      <c r="O34" s="248"/>
      <c r="P34" s="248"/>
      <c r="Q34" s="248"/>
      <c r="R34" s="248"/>
      <c r="S34" s="248"/>
      <c r="T34" s="248"/>
      <c r="U34" s="248"/>
      <c r="V34" s="248"/>
      <c r="W34" s="248"/>
      <c r="X34" s="248"/>
      <c r="Y34" s="248"/>
      <c r="Z34" s="248"/>
      <c r="AA34" s="248"/>
      <c r="AB34" s="248"/>
      <c r="AC34" s="248"/>
      <c r="AD34" s="248"/>
      <c r="AE34" s="248"/>
      <c r="AF34" s="248"/>
      <c r="AG34" s="248"/>
      <c r="AH34" s="248"/>
      <c r="AI34" s="248"/>
      <c r="AJ34" s="248"/>
      <c r="AK34" s="250"/>
    </row>
    <row r="35" spans="6:37" ht="33">
      <c r="F35" s="237" t="s">
        <v>335</v>
      </c>
      <c r="G35" s="242" t="s">
        <v>331</v>
      </c>
      <c r="H35" s="243" t="s">
        <v>336</v>
      </c>
      <c r="I35" s="248"/>
      <c r="J35" s="248"/>
      <c r="K35" s="248"/>
      <c r="L35" s="248"/>
      <c r="M35" s="248"/>
      <c r="N35" s="248"/>
      <c r="O35" s="248"/>
      <c r="P35" s="248"/>
      <c r="Q35" s="248"/>
      <c r="R35" s="248"/>
      <c r="S35" s="248"/>
      <c r="T35" s="248"/>
      <c r="U35" s="248"/>
      <c r="V35" s="248"/>
      <c r="W35" s="248"/>
      <c r="X35" s="248"/>
      <c r="Y35" s="248"/>
      <c r="Z35" s="248"/>
      <c r="AA35" s="248"/>
      <c r="AB35" s="248"/>
      <c r="AC35" s="248"/>
      <c r="AD35" s="248"/>
      <c r="AE35" s="248"/>
      <c r="AF35" s="248"/>
      <c r="AG35" s="248"/>
      <c r="AH35" s="248"/>
      <c r="AI35" s="248"/>
      <c r="AJ35" s="248"/>
      <c r="AK35" s="249"/>
    </row>
    <row r="36" spans="6:37" ht="33">
      <c r="F36" s="237"/>
      <c r="G36" s="242"/>
      <c r="H36" s="244" t="s">
        <v>337</v>
      </c>
      <c r="I36" s="248"/>
      <c r="J36" s="248"/>
      <c r="K36" s="248"/>
      <c r="L36" s="248"/>
      <c r="M36" s="248"/>
      <c r="N36" s="248"/>
      <c r="O36" s="248"/>
      <c r="P36" s="248"/>
      <c r="Q36" s="248"/>
      <c r="R36" s="248"/>
      <c r="S36" s="248"/>
      <c r="T36" s="248"/>
      <c r="U36" s="248"/>
      <c r="V36" s="248"/>
      <c r="W36" s="248"/>
      <c r="X36" s="248"/>
      <c r="Y36" s="248"/>
      <c r="Z36" s="248"/>
      <c r="AA36" s="248"/>
      <c r="AB36" s="248"/>
      <c r="AC36" s="248"/>
      <c r="AD36" s="248"/>
      <c r="AE36" s="248"/>
      <c r="AF36" s="248"/>
      <c r="AG36" s="248"/>
      <c r="AH36" s="248"/>
      <c r="AI36" s="248"/>
      <c r="AJ36" s="248"/>
      <c r="AK36" s="250"/>
    </row>
    <row r="37" spans="6:37" ht="33">
      <c r="F37" s="237"/>
      <c r="G37" s="242" t="s">
        <v>334</v>
      </c>
      <c r="H37" s="243" t="s">
        <v>336</v>
      </c>
      <c r="I37" s="248"/>
      <c r="J37" s="248"/>
      <c r="K37" s="248"/>
      <c r="L37" s="248"/>
      <c r="M37" s="248"/>
      <c r="N37" s="248"/>
      <c r="O37" s="248"/>
      <c r="P37" s="248"/>
      <c r="Q37" s="248"/>
      <c r="R37" s="248"/>
      <c r="S37" s="248"/>
      <c r="T37" s="248"/>
      <c r="U37" s="248"/>
      <c r="V37" s="248"/>
      <c r="W37" s="248"/>
      <c r="X37" s="248"/>
      <c r="Y37" s="248"/>
      <c r="Z37" s="248"/>
      <c r="AA37" s="248"/>
      <c r="AB37" s="248"/>
      <c r="AC37" s="248"/>
      <c r="AD37" s="248"/>
      <c r="AE37" s="248"/>
      <c r="AF37" s="248"/>
      <c r="AG37" s="248"/>
      <c r="AH37" s="248"/>
      <c r="AI37" s="248"/>
      <c r="AJ37" s="248"/>
      <c r="AK37" s="249"/>
    </row>
    <row r="38" spans="6:37" ht="33">
      <c r="F38" s="237"/>
      <c r="G38" s="242"/>
      <c r="H38" s="244" t="s">
        <v>337</v>
      </c>
      <c r="I38" s="248"/>
      <c r="J38" s="248"/>
      <c r="K38" s="248"/>
      <c r="L38" s="248"/>
      <c r="M38" s="248"/>
      <c r="N38" s="248"/>
      <c r="O38" s="248"/>
      <c r="P38" s="248"/>
      <c r="Q38" s="248"/>
      <c r="R38" s="248"/>
      <c r="S38" s="248"/>
      <c r="T38" s="248"/>
      <c r="U38" s="248"/>
      <c r="V38" s="248"/>
      <c r="W38" s="248"/>
      <c r="X38" s="248"/>
      <c r="Y38" s="248"/>
      <c r="Z38" s="248"/>
      <c r="AA38" s="248"/>
      <c r="AB38" s="248"/>
      <c r="AC38" s="248"/>
      <c r="AD38" s="248"/>
      <c r="AE38" s="248"/>
      <c r="AF38" s="248"/>
      <c r="AG38" s="248"/>
      <c r="AH38" s="248"/>
      <c r="AI38" s="248"/>
      <c r="AJ38" s="248"/>
      <c r="AK38" s="250"/>
    </row>
    <row r="39" spans="6:37" ht="33">
      <c r="F39" s="237"/>
      <c r="G39" s="242" t="s">
        <v>338</v>
      </c>
      <c r="H39" s="243" t="s">
        <v>336</v>
      </c>
      <c r="I39" s="248"/>
      <c r="J39" s="248"/>
      <c r="K39" s="248"/>
      <c r="L39" s="248"/>
      <c r="M39" s="248"/>
      <c r="N39" s="248"/>
      <c r="O39" s="248"/>
      <c r="P39" s="248"/>
      <c r="Q39" s="248"/>
      <c r="R39" s="248"/>
      <c r="S39" s="248"/>
      <c r="T39" s="248"/>
      <c r="U39" s="248"/>
      <c r="V39" s="248"/>
      <c r="W39" s="248"/>
      <c r="X39" s="248"/>
      <c r="Y39" s="248"/>
      <c r="Z39" s="248"/>
      <c r="AA39" s="248"/>
      <c r="AB39" s="248"/>
      <c r="AC39" s="248"/>
      <c r="AD39" s="248"/>
      <c r="AE39" s="248"/>
      <c r="AF39" s="248"/>
      <c r="AG39" s="248"/>
      <c r="AH39" s="248"/>
      <c r="AI39" s="248"/>
      <c r="AJ39" s="248"/>
      <c r="AK39" s="249"/>
    </row>
    <row r="40" spans="6:37" ht="33">
      <c r="F40" s="237"/>
      <c r="G40" s="242"/>
      <c r="H40" s="244" t="s">
        <v>337</v>
      </c>
      <c r="I40" s="248"/>
      <c r="J40" s="248"/>
      <c r="K40" s="248"/>
      <c r="L40" s="248"/>
      <c r="M40" s="248"/>
      <c r="N40" s="248"/>
      <c r="O40" s="248"/>
      <c r="P40" s="248"/>
      <c r="Q40" s="248"/>
      <c r="R40" s="248"/>
      <c r="S40" s="248"/>
      <c r="T40" s="248"/>
      <c r="U40" s="248"/>
      <c r="V40" s="248"/>
      <c r="W40" s="248"/>
      <c r="X40" s="248"/>
      <c r="Y40" s="248"/>
      <c r="Z40" s="248"/>
      <c r="AA40" s="248"/>
      <c r="AB40" s="248"/>
      <c r="AC40" s="248"/>
      <c r="AD40" s="248"/>
      <c r="AE40" s="248"/>
      <c r="AF40" s="248"/>
      <c r="AG40" s="248"/>
      <c r="AH40" s="248"/>
      <c r="AI40" s="248"/>
      <c r="AJ40" s="248"/>
      <c r="AK40" s="250"/>
    </row>
    <row r="41" spans="6:37">
      <c r="F41" s="230">
        <v>41904</v>
      </c>
      <c r="G41" s="230">
        <v>41905</v>
      </c>
      <c r="H41" s="230">
        <v>41906</v>
      </c>
      <c r="I41" s="230">
        <v>41907</v>
      </c>
      <c r="J41" s="230">
        <v>41908</v>
      </c>
      <c r="K41" s="230">
        <v>41911</v>
      </c>
      <c r="L41" s="230">
        <v>41912</v>
      </c>
      <c r="M41" s="230">
        <v>41913</v>
      </c>
      <c r="N41" s="230">
        <v>41914</v>
      </c>
      <c r="O41" s="230">
        <v>41915</v>
      </c>
      <c r="P41" s="230">
        <v>41918</v>
      </c>
      <c r="Q41" s="230">
        <v>41919</v>
      </c>
      <c r="R41" s="230">
        <v>41920</v>
      </c>
      <c r="S41" s="17" t="s">
        <v>29</v>
      </c>
    </row>
    <row r="42" spans="6:37">
      <c r="G42" s="92" t="s">
        <v>344</v>
      </c>
      <c r="H42" s="251" t="s">
        <v>29</v>
      </c>
      <c r="I42" s="252"/>
      <c r="J42" s="252"/>
      <c r="K42" s="252"/>
      <c r="L42" s="253"/>
    </row>
    <row r="44" spans="6:37">
      <c r="F44" s="237" t="s">
        <v>329</v>
      </c>
      <c r="G44" s="237"/>
      <c r="H44" s="238"/>
      <c r="I44" s="239">
        <v>41883</v>
      </c>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v>41913</v>
      </c>
      <c r="AG44" s="239"/>
      <c r="AH44" s="239"/>
      <c r="AI44" s="239"/>
      <c r="AJ44" s="239"/>
      <c r="AK44" s="239"/>
    </row>
    <row r="45" spans="6:37">
      <c r="F45" s="237"/>
      <c r="G45" s="237"/>
      <c r="H45" s="238"/>
      <c r="I45" s="240" t="s">
        <v>339</v>
      </c>
      <c r="J45" s="240" t="s">
        <v>340</v>
      </c>
      <c r="K45" s="240" t="s">
        <v>340</v>
      </c>
      <c r="L45" s="240" t="s">
        <v>341</v>
      </c>
      <c r="M45" s="240" t="s">
        <v>342</v>
      </c>
      <c r="N45" s="240" t="s">
        <v>339</v>
      </c>
      <c r="O45" s="240" t="s">
        <v>340</v>
      </c>
      <c r="P45" s="240" t="s">
        <v>340</v>
      </c>
      <c r="Q45" s="240" t="s">
        <v>341</v>
      </c>
      <c r="R45" s="240" t="s">
        <v>342</v>
      </c>
      <c r="S45" s="240" t="s">
        <v>339</v>
      </c>
      <c r="T45" s="240" t="s">
        <v>340</v>
      </c>
      <c r="U45" s="240" t="s">
        <v>340</v>
      </c>
      <c r="V45" s="240" t="s">
        <v>341</v>
      </c>
      <c r="W45" s="240" t="s">
        <v>342</v>
      </c>
      <c r="X45" s="240" t="s">
        <v>339</v>
      </c>
      <c r="Y45" s="240" t="s">
        <v>340</v>
      </c>
      <c r="Z45" s="240" t="s">
        <v>340</v>
      </c>
      <c r="AA45" s="240" t="s">
        <v>341</v>
      </c>
      <c r="AB45" s="240" t="s">
        <v>342</v>
      </c>
      <c r="AC45" s="240" t="s">
        <v>339</v>
      </c>
      <c r="AD45" s="240" t="s">
        <v>340</v>
      </c>
      <c r="AE45" s="240" t="s">
        <v>340</v>
      </c>
      <c r="AF45" s="240" t="s">
        <v>341</v>
      </c>
      <c r="AG45" s="240" t="s">
        <v>342</v>
      </c>
      <c r="AH45" s="240" t="s">
        <v>339</v>
      </c>
      <c r="AI45" s="240" t="s">
        <v>340</v>
      </c>
      <c r="AJ45" s="240" t="s">
        <v>340</v>
      </c>
      <c r="AK45" s="241" t="s">
        <v>343</v>
      </c>
    </row>
    <row r="46" spans="6:37">
      <c r="F46" s="237"/>
      <c r="G46" s="237"/>
      <c r="H46" s="238"/>
      <c r="I46" s="240">
        <v>1</v>
      </c>
      <c r="J46" s="240">
        <v>2</v>
      </c>
      <c r="K46" s="240">
        <v>3</v>
      </c>
      <c r="L46" s="240">
        <v>4</v>
      </c>
      <c r="M46" s="240">
        <v>5</v>
      </c>
      <c r="N46" s="240">
        <v>8</v>
      </c>
      <c r="O46" s="240">
        <v>9</v>
      </c>
      <c r="P46" s="240">
        <v>10</v>
      </c>
      <c r="Q46" s="240">
        <v>11</v>
      </c>
      <c r="R46" s="240">
        <v>12</v>
      </c>
      <c r="S46" s="240">
        <v>15</v>
      </c>
      <c r="T46" s="240">
        <v>16</v>
      </c>
      <c r="U46" s="240">
        <v>17</v>
      </c>
      <c r="V46" s="240">
        <v>18</v>
      </c>
      <c r="W46" s="240">
        <v>19</v>
      </c>
      <c r="X46" s="240">
        <v>22</v>
      </c>
      <c r="Y46" s="240">
        <v>23</v>
      </c>
      <c r="Z46" s="240">
        <v>24</v>
      </c>
      <c r="AA46" s="240">
        <v>25</v>
      </c>
      <c r="AB46" s="240">
        <v>26</v>
      </c>
      <c r="AC46" s="240">
        <v>29</v>
      </c>
      <c r="AD46" s="240">
        <v>30</v>
      </c>
      <c r="AE46" s="240">
        <v>1</v>
      </c>
      <c r="AF46" s="240">
        <v>2</v>
      </c>
      <c r="AG46" s="240">
        <v>3</v>
      </c>
      <c r="AH46" s="240">
        <v>6</v>
      </c>
      <c r="AI46" s="240">
        <v>7</v>
      </c>
      <c r="AJ46" s="240">
        <v>8</v>
      </c>
      <c r="AK46" s="241"/>
    </row>
    <row r="47" spans="6:37" ht="33">
      <c r="F47" s="237" t="s">
        <v>330</v>
      </c>
      <c r="G47" s="242" t="s">
        <v>331</v>
      </c>
      <c r="H47" s="243" t="s">
        <v>332</v>
      </c>
      <c r="I47" s="245"/>
      <c r="J47" s="245"/>
      <c r="K47" s="245"/>
      <c r="L47" s="245">
        <v>7</v>
      </c>
      <c r="M47" s="245">
        <v>4</v>
      </c>
      <c r="N47" s="245">
        <v>3</v>
      </c>
      <c r="O47" s="245"/>
      <c r="P47" s="245"/>
      <c r="Q47" s="245"/>
      <c r="R47" s="245"/>
      <c r="S47" s="245"/>
      <c r="T47" s="245"/>
      <c r="U47" s="245"/>
      <c r="V47" s="245"/>
      <c r="W47" s="245"/>
      <c r="X47" s="245"/>
      <c r="Y47" s="245"/>
      <c r="Z47" s="245"/>
      <c r="AA47" s="245"/>
      <c r="AB47" s="245"/>
      <c r="AC47" s="245"/>
      <c r="AD47" s="245"/>
      <c r="AE47" s="245"/>
      <c r="AF47" s="245"/>
      <c r="AG47" s="245"/>
      <c r="AH47" s="245"/>
      <c r="AI47" s="245"/>
      <c r="AJ47" s="245"/>
      <c r="AK47" s="246">
        <v>70</v>
      </c>
    </row>
    <row r="48" spans="6:37" ht="33">
      <c r="F48" s="237"/>
      <c r="G48" s="242"/>
      <c r="H48" s="244" t="s">
        <v>333</v>
      </c>
      <c r="I48" s="245"/>
      <c r="J48" s="245"/>
      <c r="K48" s="245"/>
      <c r="L48" s="245">
        <v>35</v>
      </c>
      <c r="M48" s="245">
        <v>20</v>
      </c>
      <c r="N48" s="245">
        <v>15</v>
      </c>
      <c r="O48" s="245"/>
      <c r="P48" s="245"/>
      <c r="Q48" s="245"/>
      <c r="R48" s="245"/>
      <c r="S48" s="245"/>
      <c r="T48" s="245"/>
      <c r="U48" s="245"/>
      <c r="V48" s="245"/>
      <c r="W48" s="245"/>
      <c r="X48" s="245"/>
      <c r="Y48" s="245"/>
      <c r="Z48" s="245"/>
      <c r="AA48" s="245"/>
      <c r="AB48" s="245"/>
      <c r="AC48" s="245"/>
      <c r="AD48" s="245"/>
      <c r="AE48" s="245"/>
      <c r="AF48" s="245"/>
      <c r="AG48" s="245"/>
      <c r="AH48" s="245"/>
      <c r="AI48" s="245"/>
      <c r="AJ48" s="245"/>
      <c r="AK48" s="247"/>
    </row>
    <row r="49" spans="6:37" ht="33">
      <c r="F49" s="237"/>
      <c r="G49" s="242" t="s">
        <v>334</v>
      </c>
      <c r="H49" s="243" t="s">
        <v>332</v>
      </c>
      <c r="I49" s="245"/>
      <c r="J49" s="245"/>
      <c r="K49" s="245"/>
      <c r="L49" s="245"/>
      <c r="M49" s="245"/>
      <c r="N49" s="245">
        <v>4</v>
      </c>
      <c r="O49" s="245">
        <v>7</v>
      </c>
      <c r="P49" s="245">
        <v>7</v>
      </c>
      <c r="Q49" s="245">
        <v>7</v>
      </c>
      <c r="R49" s="245">
        <v>7</v>
      </c>
      <c r="S49" s="245">
        <v>7</v>
      </c>
      <c r="T49" s="245">
        <v>7</v>
      </c>
      <c r="U49" s="245">
        <v>7</v>
      </c>
      <c r="V49" s="245">
        <v>4</v>
      </c>
      <c r="W49" s="245"/>
      <c r="X49" s="245"/>
      <c r="Y49" s="245"/>
      <c r="Z49" s="245"/>
      <c r="AA49" s="245"/>
      <c r="AB49" s="245"/>
      <c r="AC49" s="245"/>
      <c r="AD49" s="245"/>
      <c r="AE49" s="245"/>
      <c r="AF49" s="245"/>
      <c r="AG49" s="245"/>
      <c r="AH49" s="245"/>
      <c r="AI49" s="245"/>
      <c r="AJ49" s="245"/>
      <c r="AK49" s="246">
        <v>285</v>
      </c>
    </row>
    <row r="50" spans="6:37" ht="33">
      <c r="F50" s="237"/>
      <c r="G50" s="242"/>
      <c r="H50" s="244" t="s">
        <v>333</v>
      </c>
      <c r="I50" s="245"/>
      <c r="J50" s="245"/>
      <c r="K50" s="245"/>
      <c r="L50" s="245"/>
      <c r="M50" s="245"/>
      <c r="N50" s="245">
        <v>20</v>
      </c>
      <c r="O50" s="245">
        <v>35</v>
      </c>
      <c r="P50" s="245">
        <v>35</v>
      </c>
      <c r="Q50" s="245">
        <v>35</v>
      </c>
      <c r="R50" s="245">
        <v>35</v>
      </c>
      <c r="S50" s="245">
        <v>35</v>
      </c>
      <c r="T50" s="245">
        <v>35</v>
      </c>
      <c r="U50" s="245">
        <v>35</v>
      </c>
      <c r="V50" s="245">
        <v>20</v>
      </c>
      <c r="W50" s="245"/>
      <c r="X50" s="245"/>
      <c r="Y50" s="245"/>
      <c r="Z50" s="245"/>
      <c r="AA50" s="245"/>
      <c r="AB50" s="245"/>
      <c r="AC50" s="245"/>
      <c r="AD50" s="245"/>
      <c r="AE50" s="245"/>
      <c r="AF50" s="245"/>
      <c r="AG50" s="245"/>
      <c r="AH50" s="245"/>
      <c r="AI50" s="245"/>
      <c r="AJ50" s="245"/>
      <c r="AK50" s="247"/>
    </row>
    <row r="51" spans="6:37" ht="33">
      <c r="F51" s="237" t="s">
        <v>335</v>
      </c>
      <c r="G51" s="242" t="s">
        <v>331</v>
      </c>
      <c r="H51" s="243" t="s">
        <v>336</v>
      </c>
      <c r="I51" s="245"/>
      <c r="J51" s="245"/>
      <c r="K51" s="245"/>
      <c r="L51" s="245"/>
      <c r="M51" s="245"/>
      <c r="N51" s="245"/>
      <c r="O51" s="245"/>
      <c r="P51" s="245">
        <v>7</v>
      </c>
      <c r="Q51" s="245">
        <v>7</v>
      </c>
      <c r="R51" s="245">
        <v>4</v>
      </c>
      <c r="S51" s="245">
        <v>7</v>
      </c>
      <c r="T51" s="245">
        <v>7</v>
      </c>
      <c r="U51" s="245">
        <v>7</v>
      </c>
      <c r="V51" s="245">
        <v>7</v>
      </c>
      <c r="W51" s="245">
        <v>3</v>
      </c>
      <c r="X51" s="245"/>
      <c r="Y51" s="245"/>
      <c r="Z51" s="245"/>
      <c r="AA51" s="245"/>
      <c r="AB51" s="245"/>
      <c r="AC51" s="245"/>
      <c r="AD51" s="245"/>
      <c r="AE51" s="245"/>
      <c r="AF51" s="245"/>
      <c r="AG51" s="245"/>
      <c r="AH51" s="245"/>
      <c r="AI51" s="245"/>
      <c r="AJ51" s="245"/>
      <c r="AK51" s="246">
        <v>70</v>
      </c>
    </row>
    <row r="52" spans="6:37" ht="33">
      <c r="F52" s="237"/>
      <c r="G52" s="242"/>
      <c r="H52" s="244" t="s">
        <v>337</v>
      </c>
      <c r="I52" s="245"/>
      <c r="J52" s="245"/>
      <c r="K52" s="245"/>
      <c r="L52" s="245"/>
      <c r="M52" s="245"/>
      <c r="N52" s="245"/>
      <c r="O52" s="245"/>
      <c r="P52" s="245">
        <v>10</v>
      </c>
      <c r="Q52" s="245">
        <v>10</v>
      </c>
      <c r="R52" s="245">
        <v>6</v>
      </c>
      <c r="S52" s="245">
        <v>10</v>
      </c>
      <c r="T52" s="245">
        <v>10</v>
      </c>
      <c r="U52" s="245">
        <v>10</v>
      </c>
      <c r="V52" s="245">
        <v>10</v>
      </c>
      <c r="W52" s="245">
        <v>4</v>
      </c>
      <c r="X52" s="245"/>
      <c r="Y52" s="245"/>
      <c r="Z52" s="245"/>
      <c r="AA52" s="245"/>
      <c r="AB52" s="245"/>
      <c r="AC52" s="245"/>
      <c r="AD52" s="245"/>
      <c r="AE52" s="245"/>
      <c r="AF52" s="245"/>
      <c r="AG52" s="245"/>
      <c r="AH52" s="245"/>
      <c r="AI52" s="245"/>
      <c r="AJ52" s="245"/>
      <c r="AK52" s="247"/>
    </row>
    <row r="53" spans="6:37" ht="33">
      <c r="F53" s="237"/>
      <c r="G53" s="242" t="s">
        <v>334</v>
      </c>
      <c r="H53" s="243" t="s">
        <v>336</v>
      </c>
      <c r="I53" s="245"/>
      <c r="J53" s="245"/>
      <c r="K53" s="245"/>
      <c r="L53" s="245"/>
      <c r="M53" s="245"/>
      <c r="N53" s="245"/>
      <c r="O53" s="245"/>
      <c r="P53" s="245"/>
      <c r="Q53" s="245"/>
      <c r="R53" s="245"/>
      <c r="S53" s="245"/>
      <c r="T53" s="245"/>
      <c r="U53" s="245"/>
      <c r="V53" s="245"/>
      <c r="W53" s="245">
        <v>1</v>
      </c>
      <c r="X53" s="245">
        <v>7</v>
      </c>
      <c r="Y53" s="245">
        <v>7</v>
      </c>
      <c r="Z53" s="245">
        <v>7</v>
      </c>
      <c r="AA53" s="245">
        <v>7</v>
      </c>
      <c r="AB53" s="245">
        <v>4</v>
      </c>
      <c r="AC53" s="245">
        <v>7</v>
      </c>
      <c r="AD53" s="245">
        <v>7</v>
      </c>
      <c r="AE53" s="245">
        <v>7</v>
      </c>
      <c r="AF53" s="245">
        <v>3</v>
      </c>
      <c r="AG53" s="245"/>
      <c r="AH53" s="245"/>
      <c r="AI53" s="245"/>
      <c r="AJ53" s="245"/>
      <c r="AK53" s="246">
        <v>285</v>
      </c>
    </row>
    <row r="54" spans="6:37" ht="33">
      <c r="F54" s="237"/>
      <c r="G54" s="242"/>
      <c r="H54" s="244" t="s">
        <v>337</v>
      </c>
      <c r="I54" s="245"/>
      <c r="J54" s="245"/>
      <c r="K54" s="245"/>
      <c r="L54" s="245"/>
      <c r="M54" s="245"/>
      <c r="N54" s="245"/>
      <c r="O54" s="245"/>
      <c r="P54" s="245"/>
      <c r="Q54" s="245"/>
      <c r="R54" s="245"/>
      <c r="S54" s="245"/>
      <c r="T54" s="245"/>
      <c r="U54" s="245"/>
      <c r="V54" s="245"/>
      <c r="W54" s="245">
        <v>5</v>
      </c>
      <c r="X54" s="245">
        <v>35</v>
      </c>
      <c r="Y54" s="245">
        <v>35</v>
      </c>
      <c r="Z54" s="245">
        <v>35</v>
      </c>
      <c r="AA54" s="245">
        <v>35</v>
      </c>
      <c r="AB54" s="245">
        <v>20</v>
      </c>
      <c r="AC54" s="245">
        <v>35</v>
      </c>
      <c r="AD54" s="245">
        <v>35</v>
      </c>
      <c r="AE54" s="245">
        <v>35</v>
      </c>
      <c r="AF54" s="245">
        <v>15</v>
      </c>
      <c r="AG54" s="245"/>
      <c r="AH54" s="245"/>
      <c r="AI54" s="245"/>
      <c r="AJ54" s="245"/>
      <c r="AK54" s="247"/>
    </row>
    <row r="55" spans="6:37" ht="33">
      <c r="F55" s="237"/>
      <c r="G55" s="242" t="s">
        <v>338</v>
      </c>
      <c r="H55" s="243" t="s">
        <v>336</v>
      </c>
      <c r="I55" s="245"/>
      <c r="J55" s="245"/>
      <c r="K55" s="245"/>
      <c r="L55" s="245"/>
      <c r="M55" s="245"/>
      <c r="N55" s="245"/>
      <c r="O55" s="245"/>
      <c r="P55" s="245"/>
      <c r="Q55" s="245"/>
      <c r="R55" s="245"/>
      <c r="S55" s="245"/>
      <c r="T55" s="245"/>
      <c r="U55" s="245"/>
      <c r="V55" s="245"/>
      <c r="W55" s="245"/>
      <c r="X55" s="245">
        <v>3</v>
      </c>
      <c r="Y55" s="245">
        <v>7</v>
      </c>
      <c r="Z55" s="245">
        <v>7</v>
      </c>
      <c r="AA55" s="245">
        <v>7</v>
      </c>
      <c r="AB55" s="245">
        <v>7</v>
      </c>
      <c r="AC55" s="245">
        <v>7</v>
      </c>
      <c r="AD55" s="245">
        <v>7</v>
      </c>
      <c r="AE55" s="245">
        <v>7</v>
      </c>
      <c r="AF55" s="245"/>
      <c r="AG55" s="245"/>
      <c r="AH55" s="245"/>
      <c r="AI55" s="245"/>
      <c r="AJ55" s="245"/>
      <c r="AK55" s="246">
        <v>260</v>
      </c>
    </row>
    <row r="56" spans="6:37" ht="33">
      <c r="F56" s="237"/>
      <c r="G56" s="242"/>
      <c r="H56" s="244" t="s">
        <v>337</v>
      </c>
      <c r="I56" s="245"/>
      <c r="J56" s="245"/>
      <c r="K56" s="245"/>
      <c r="L56" s="245"/>
      <c r="M56" s="245"/>
      <c r="N56" s="245"/>
      <c r="O56" s="245"/>
      <c r="P56" s="245"/>
      <c r="Q56" s="245"/>
      <c r="R56" s="245"/>
      <c r="S56" s="245"/>
      <c r="T56" s="245"/>
      <c r="U56" s="245"/>
      <c r="V56" s="245"/>
      <c r="W56" s="245"/>
      <c r="X56" s="245">
        <v>15</v>
      </c>
      <c r="Y56" s="245">
        <v>35</v>
      </c>
      <c r="Z56" s="245">
        <v>35</v>
      </c>
      <c r="AA56" s="245">
        <v>35</v>
      </c>
      <c r="AB56" s="245">
        <v>35</v>
      </c>
      <c r="AC56" s="245">
        <v>35</v>
      </c>
      <c r="AD56" s="245">
        <v>35</v>
      </c>
      <c r="AE56" s="245">
        <v>35</v>
      </c>
      <c r="AF56" s="245"/>
      <c r="AG56" s="245"/>
      <c r="AH56" s="245"/>
      <c r="AI56" s="245"/>
      <c r="AJ56" s="245"/>
      <c r="AK56" s="247"/>
    </row>
    <row r="57" spans="6:37">
      <c r="H57" s="17"/>
      <c r="I57" s="17"/>
      <c r="J57" s="17"/>
      <c r="K57" s="17"/>
      <c r="L57" s="18">
        <f>IF(L31=L47,1,0)</f>
        <v>0</v>
      </c>
      <c r="M57" s="18">
        <f t="shared" ref="M57:N57" si="0">IF(M31=M47,1,0)</f>
        <v>0</v>
      </c>
      <c r="N57" s="18">
        <f t="shared" si="0"/>
        <v>0</v>
      </c>
      <c r="O57" s="17"/>
      <c r="P57" s="17"/>
      <c r="Q57" s="17"/>
      <c r="R57" s="17"/>
      <c r="S57" s="17"/>
      <c r="T57" s="17"/>
      <c r="U57" s="17"/>
      <c r="V57" s="17"/>
      <c r="W57" s="17"/>
      <c r="X57" s="17"/>
      <c r="Y57" s="17"/>
      <c r="Z57" s="17"/>
      <c r="AA57" s="17"/>
      <c r="AB57" s="17"/>
      <c r="AC57" s="17"/>
      <c r="AD57" s="17"/>
      <c r="AE57" s="17"/>
      <c r="AF57" s="17"/>
      <c r="AG57" s="17"/>
      <c r="AH57" s="17"/>
      <c r="AI57" s="17"/>
      <c r="AJ57" s="17"/>
      <c r="AK57" s="18">
        <f>IF(AK31=AK47,1,0)</f>
        <v>0</v>
      </c>
    </row>
    <row r="58" spans="6:37">
      <c r="H58" s="17"/>
      <c r="I58" s="17"/>
      <c r="J58" s="17"/>
      <c r="K58" s="17"/>
      <c r="L58" s="18">
        <f>IF(L32=L48,1,0)</f>
        <v>0</v>
      </c>
      <c r="M58" s="18">
        <f t="shared" ref="M58:N58" si="1">IF(M32=M48,1,0)</f>
        <v>0</v>
      </c>
      <c r="N58" s="18">
        <f t="shared" si="1"/>
        <v>0</v>
      </c>
      <c r="O58" s="17"/>
      <c r="P58" s="17"/>
      <c r="Q58" s="17"/>
      <c r="R58" s="17"/>
      <c r="S58" s="17"/>
      <c r="T58" s="17"/>
      <c r="U58" s="17"/>
      <c r="V58" s="17"/>
      <c r="W58" s="17"/>
      <c r="X58" s="17"/>
      <c r="Y58" s="17"/>
      <c r="Z58" s="17"/>
      <c r="AA58" s="17"/>
      <c r="AB58" s="17"/>
      <c r="AC58" s="17"/>
      <c r="AD58" s="17"/>
      <c r="AE58" s="17"/>
      <c r="AF58" s="17"/>
      <c r="AG58" s="17"/>
      <c r="AH58" s="17"/>
      <c r="AI58" s="17"/>
      <c r="AJ58" s="17"/>
      <c r="AK58" s="18">
        <f>IF(AK33=AK49,1,0)</f>
        <v>0</v>
      </c>
    </row>
    <row r="59" spans="6:37">
      <c r="H59" s="17"/>
      <c r="I59" s="17"/>
      <c r="J59" s="17"/>
      <c r="K59" s="17"/>
      <c r="L59" s="17"/>
      <c r="M59" s="17"/>
      <c r="N59" s="18">
        <f t="shared" ref="N59:V59" si="2">IF(N33=N49,1,0)</f>
        <v>0</v>
      </c>
      <c r="O59" s="18">
        <f t="shared" si="2"/>
        <v>0</v>
      </c>
      <c r="P59" s="18">
        <f t="shared" si="2"/>
        <v>0</v>
      </c>
      <c r="Q59" s="18">
        <f t="shared" si="2"/>
        <v>0</v>
      </c>
      <c r="R59" s="18">
        <f t="shared" si="2"/>
        <v>0</v>
      </c>
      <c r="S59" s="18">
        <f t="shared" si="2"/>
        <v>0</v>
      </c>
      <c r="T59" s="18">
        <f t="shared" si="2"/>
        <v>0</v>
      </c>
      <c r="U59" s="18">
        <f t="shared" si="2"/>
        <v>0</v>
      </c>
      <c r="V59" s="18">
        <f t="shared" si="2"/>
        <v>0</v>
      </c>
      <c r="W59" s="17"/>
      <c r="X59" s="17"/>
      <c r="Y59" s="17"/>
      <c r="Z59" s="17"/>
      <c r="AA59" s="17"/>
      <c r="AB59" s="17"/>
      <c r="AC59" s="17"/>
      <c r="AD59" s="17"/>
      <c r="AE59" s="17"/>
      <c r="AF59" s="17"/>
      <c r="AG59" s="17"/>
      <c r="AH59" s="17"/>
      <c r="AI59" s="17"/>
      <c r="AJ59" s="17"/>
      <c r="AK59" s="18">
        <f>IF(AK35=AK51,1,0)</f>
        <v>0</v>
      </c>
    </row>
    <row r="60" spans="6:37">
      <c r="G60" s="92" t="s">
        <v>344</v>
      </c>
      <c r="H60" s="231">
        <v>41914</v>
      </c>
      <c r="I60" s="232"/>
      <c r="J60" s="232"/>
      <c r="K60" s="232"/>
      <c r="L60" s="233"/>
      <c r="M60" s="18">
        <f>IF(H42=H60,1,0)</f>
        <v>0</v>
      </c>
      <c r="N60" s="18">
        <f t="shared" ref="N60:V60" si="3">IF(N34=N50,1,0)</f>
        <v>0</v>
      </c>
      <c r="O60" s="18">
        <f t="shared" si="3"/>
        <v>0</v>
      </c>
      <c r="P60" s="18">
        <f t="shared" si="3"/>
        <v>0</v>
      </c>
      <c r="Q60" s="18">
        <f t="shared" si="3"/>
        <v>0</v>
      </c>
      <c r="R60" s="18">
        <f t="shared" si="3"/>
        <v>0</v>
      </c>
      <c r="S60" s="18">
        <f t="shared" si="3"/>
        <v>0</v>
      </c>
      <c r="T60" s="18">
        <f t="shared" si="3"/>
        <v>0</v>
      </c>
      <c r="U60" s="18">
        <f t="shared" si="3"/>
        <v>0</v>
      </c>
      <c r="V60" s="18">
        <f>IF(V34=V50,1,0)</f>
        <v>0</v>
      </c>
      <c r="W60" s="17"/>
      <c r="X60" s="17"/>
      <c r="Y60" s="17"/>
      <c r="Z60" s="17"/>
      <c r="AA60" s="17"/>
      <c r="AB60" s="17"/>
      <c r="AC60" s="17"/>
      <c r="AD60" s="17"/>
      <c r="AE60" s="17"/>
      <c r="AF60" s="17"/>
      <c r="AG60" s="17"/>
      <c r="AH60" s="17"/>
      <c r="AI60" s="17"/>
      <c r="AJ60" s="17"/>
      <c r="AK60" s="18">
        <f>IF(AK37=AK53,1,0)</f>
        <v>0</v>
      </c>
    </row>
    <row r="61" spans="6:37">
      <c r="H61" s="17"/>
      <c r="I61" s="17"/>
      <c r="J61" s="17"/>
      <c r="K61" s="17"/>
      <c r="L61" s="17"/>
      <c r="M61" s="17"/>
      <c r="N61" s="17"/>
      <c r="O61" s="17"/>
      <c r="P61" s="18">
        <f t="shared" ref="P61:W61" si="4">IF(P35=P51,1,0)</f>
        <v>0</v>
      </c>
      <c r="Q61" s="18">
        <f t="shared" si="4"/>
        <v>0</v>
      </c>
      <c r="R61" s="18">
        <f t="shared" si="4"/>
        <v>0</v>
      </c>
      <c r="S61" s="18">
        <f t="shared" si="4"/>
        <v>0</v>
      </c>
      <c r="T61" s="18">
        <f t="shared" si="4"/>
        <v>0</v>
      </c>
      <c r="U61" s="18">
        <f t="shared" si="4"/>
        <v>0</v>
      </c>
      <c r="V61" s="18">
        <f t="shared" si="4"/>
        <v>0</v>
      </c>
      <c r="W61" s="18">
        <f t="shared" si="4"/>
        <v>0</v>
      </c>
      <c r="X61" s="17"/>
      <c r="Y61" s="17"/>
      <c r="Z61" s="17"/>
      <c r="AA61" s="17"/>
      <c r="AB61" s="17"/>
      <c r="AC61" s="17"/>
      <c r="AD61" s="17"/>
      <c r="AE61" s="17"/>
      <c r="AF61" s="17"/>
      <c r="AG61" s="17"/>
      <c r="AH61" s="17"/>
      <c r="AI61" s="17"/>
      <c r="AJ61" s="17"/>
      <c r="AK61" s="18">
        <f>IF(AK39=AK55,1,0)</f>
        <v>0</v>
      </c>
    </row>
    <row r="62" spans="6:37">
      <c r="H62" s="17"/>
      <c r="I62" s="17"/>
      <c r="J62" s="17"/>
      <c r="K62" s="17"/>
      <c r="L62" s="17"/>
      <c r="M62" s="17"/>
      <c r="N62" s="17"/>
      <c r="O62" s="17"/>
      <c r="P62" s="18">
        <f>IF(P36=P52,1,0)</f>
        <v>0</v>
      </c>
      <c r="Q62" s="18">
        <f t="shared" ref="Q62:W62" si="5">IF(Q36=Q52,1,0)</f>
        <v>0</v>
      </c>
      <c r="R62" s="18">
        <f t="shared" si="5"/>
        <v>0</v>
      </c>
      <c r="S62" s="18">
        <f t="shared" si="5"/>
        <v>0</v>
      </c>
      <c r="T62" s="18">
        <f t="shared" si="5"/>
        <v>0</v>
      </c>
      <c r="U62" s="18">
        <f t="shared" si="5"/>
        <v>0</v>
      </c>
      <c r="V62" s="18">
        <f t="shared" si="5"/>
        <v>0</v>
      </c>
      <c r="W62" s="18">
        <f t="shared" si="5"/>
        <v>0</v>
      </c>
      <c r="X62" s="17"/>
      <c r="Y62" s="17"/>
      <c r="Z62" s="17"/>
      <c r="AA62" s="17"/>
      <c r="AB62" s="17"/>
      <c r="AC62" s="17"/>
      <c r="AD62" s="17"/>
      <c r="AE62" s="17"/>
      <c r="AF62" s="17"/>
      <c r="AG62" s="17"/>
      <c r="AH62" s="17"/>
      <c r="AI62" s="17"/>
      <c r="AJ62" s="17"/>
      <c r="AK62" s="17"/>
    </row>
    <row r="63" spans="6:37">
      <c r="H63" s="17"/>
      <c r="I63" s="17"/>
      <c r="J63" s="17"/>
      <c r="K63" s="17"/>
      <c r="L63" s="17"/>
      <c r="M63" s="17"/>
      <c r="N63" s="17"/>
      <c r="O63" s="17"/>
      <c r="P63" s="17"/>
      <c r="Q63" s="17"/>
      <c r="R63" s="17"/>
      <c r="S63" s="17"/>
      <c r="T63" s="17"/>
      <c r="U63" s="17"/>
      <c r="V63" s="17"/>
      <c r="W63" s="18">
        <f t="shared" ref="W63:AF63" si="6">IF(W37=W53,1,0)</f>
        <v>0</v>
      </c>
      <c r="X63" s="18">
        <f t="shared" si="6"/>
        <v>0</v>
      </c>
      <c r="Y63" s="18">
        <f t="shared" si="6"/>
        <v>0</v>
      </c>
      <c r="Z63" s="18">
        <f t="shared" si="6"/>
        <v>0</v>
      </c>
      <c r="AA63" s="18">
        <f t="shared" si="6"/>
        <v>0</v>
      </c>
      <c r="AB63" s="18">
        <f t="shared" si="6"/>
        <v>0</v>
      </c>
      <c r="AC63" s="18">
        <f t="shared" si="6"/>
        <v>0</v>
      </c>
      <c r="AD63" s="18">
        <f t="shared" si="6"/>
        <v>0</v>
      </c>
      <c r="AE63" s="18">
        <f t="shared" si="6"/>
        <v>0</v>
      </c>
      <c r="AF63" s="18">
        <f t="shared" si="6"/>
        <v>0</v>
      </c>
      <c r="AG63" s="17"/>
      <c r="AH63" s="17"/>
      <c r="AI63" s="17"/>
      <c r="AJ63" s="17"/>
      <c r="AK63" s="17"/>
    </row>
    <row r="64" spans="6:37">
      <c r="H64" s="17"/>
      <c r="I64" s="17"/>
      <c r="J64" s="17"/>
      <c r="K64" s="17"/>
      <c r="L64" s="17"/>
      <c r="M64" s="17"/>
      <c r="N64" s="17"/>
      <c r="O64" s="17"/>
      <c r="P64" s="17"/>
      <c r="Q64" s="17"/>
      <c r="R64" s="17"/>
      <c r="S64" s="17"/>
      <c r="T64" s="17"/>
      <c r="U64" s="17"/>
      <c r="V64" s="17"/>
      <c r="W64" s="18">
        <f t="shared" ref="W64:AF64" si="7">IF(W38=W54,1,0)</f>
        <v>0</v>
      </c>
      <c r="X64" s="18">
        <f t="shared" si="7"/>
        <v>0</v>
      </c>
      <c r="Y64" s="18">
        <f t="shared" si="7"/>
        <v>0</v>
      </c>
      <c r="Z64" s="18">
        <f t="shared" si="7"/>
        <v>0</v>
      </c>
      <c r="AA64" s="18">
        <f t="shared" si="7"/>
        <v>0</v>
      </c>
      <c r="AB64" s="18">
        <f t="shared" si="7"/>
        <v>0</v>
      </c>
      <c r="AC64" s="18">
        <f t="shared" si="7"/>
        <v>0</v>
      </c>
      <c r="AD64" s="18">
        <f t="shared" si="7"/>
        <v>0</v>
      </c>
      <c r="AE64" s="18">
        <f t="shared" si="7"/>
        <v>0</v>
      </c>
      <c r="AF64" s="18">
        <f t="shared" si="7"/>
        <v>0</v>
      </c>
      <c r="AG64" s="17"/>
      <c r="AH64" s="17"/>
      <c r="AI64" s="17"/>
      <c r="AJ64" s="17"/>
      <c r="AK64" s="17"/>
    </row>
    <row r="65" spans="8:37">
      <c r="H65" s="17"/>
      <c r="I65" s="17"/>
      <c r="J65" s="17"/>
      <c r="K65" s="17"/>
      <c r="L65" s="17"/>
      <c r="M65" s="17"/>
      <c r="N65" s="17"/>
      <c r="O65" s="17"/>
      <c r="P65" s="17"/>
      <c r="Q65" s="17"/>
      <c r="R65" s="17"/>
      <c r="S65" s="17"/>
      <c r="T65" s="17"/>
      <c r="U65" s="17"/>
      <c r="V65" s="17"/>
      <c r="W65" s="17"/>
      <c r="X65" s="18">
        <f t="shared" ref="X65:AE65" si="8">IF(X39=X55,1,0)</f>
        <v>0</v>
      </c>
      <c r="Y65" s="18">
        <f t="shared" si="8"/>
        <v>0</v>
      </c>
      <c r="Z65" s="18">
        <f t="shared" si="8"/>
        <v>0</v>
      </c>
      <c r="AA65" s="18">
        <f t="shared" si="8"/>
        <v>0</v>
      </c>
      <c r="AB65" s="18">
        <f t="shared" si="8"/>
        <v>0</v>
      </c>
      <c r="AC65" s="18">
        <f t="shared" si="8"/>
        <v>0</v>
      </c>
      <c r="AD65" s="18">
        <f t="shared" si="8"/>
        <v>0</v>
      </c>
      <c r="AE65" s="18">
        <f t="shared" si="8"/>
        <v>0</v>
      </c>
      <c r="AF65" s="17"/>
      <c r="AG65" s="17"/>
      <c r="AH65" s="17"/>
      <c r="AI65" s="17"/>
      <c r="AJ65" s="17"/>
      <c r="AK65" s="17"/>
    </row>
    <row r="66" spans="8:37">
      <c r="H66" s="17"/>
      <c r="I66" s="17"/>
      <c r="J66" s="17"/>
      <c r="K66" s="17"/>
      <c r="L66" s="17"/>
      <c r="M66" s="17"/>
      <c r="N66" s="17"/>
      <c r="O66" s="17"/>
      <c r="P66" s="17"/>
      <c r="Q66" s="17"/>
      <c r="R66" s="17"/>
      <c r="S66" s="17"/>
      <c r="T66" s="17"/>
      <c r="U66" s="17"/>
      <c r="V66" s="17"/>
      <c r="W66" s="17"/>
      <c r="X66" s="18">
        <f t="shared" ref="X66:AE66" si="9">IF(X40=X56,1,0)</f>
        <v>0</v>
      </c>
      <c r="Y66" s="18">
        <f t="shared" si="9"/>
        <v>0</v>
      </c>
      <c r="Z66" s="18">
        <f t="shared" si="9"/>
        <v>0</v>
      </c>
      <c r="AA66" s="18">
        <f t="shared" si="9"/>
        <v>0</v>
      </c>
      <c r="AB66" s="18">
        <f t="shared" si="9"/>
        <v>0</v>
      </c>
      <c r="AC66" s="18">
        <f t="shared" si="9"/>
        <v>0</v>
      </c>
      <c r="AD66" s="18">
        <f t="shared" si="9"/>
        <v>0</v>
      </c>
      <c r="AE66" s="18">
        <f t="shared" si="9"/>
        <v>0</v>
      </c>
      <c r="AF66" s="17"/>
      <c r="AG66" s="17"/>
      <c r="AH66" s="17"/>
      <c r="AI66" s="17"/>
      <c r="AJ66" s="17"/>
      <c r="AK66" s="17"/>
    </row>
    <row r="67" spans="8:3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9">
        <f>SUM(I57:AK66)</f>
        <v>0</v>
      </c>
    </row>
    <row r="68" spans="8:3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row>
  </sheetData>
  <sheetProtection password="CC09" sheet="1" objects="1" scenarios="1" selectLockedCells="1"/>
  <mergeCells count="37">
    <mergeCell ref="H42:L42"/>
    <mergeCell ref="H60:L60"/>
    <mergeCell ref="F51:F56"/>
    <mergeCell ref="G51:G52"/>
    <mergeCell ref="AK51:AK52"/>
    <mergeCell ref="G53:G54"/>
    <mergeCell ref="AK53:AK54"/>
    <mergeCell ref="G55:G56"/>
    <mergeCell ref="AK55:AK56"/>
    <mergeCell ref="AK39:AK40"/>
    <mergeCell ref="F44:H46"/>
    <mergeCell ref="I44:AE44"/>
    <mergeCell ref="AF44:AK44"/>
    <mergeCell ref="AK45:AK46"/>
    <mergeCell ref="F47:F50"/>
    <mergeCell ref="G47:G48"/>
    <mergeCell ref="AK47:AK48"/>
    <mergeCell ref="G49:G50"/>
    <mergeCell ref="AK49:AK50"/>
    <mergeCell ref="K1:M1"/>
    <mergeCell ref="K3:M3"/>
    <mergeCell ref="AF28:AK28"/>
    <mergeCell ref="AK31:AK32"/>
    <mergeCell ref="AK33:AK34"/>
    <mergeCell ref="AK35:AK36"/>
    <mergeCell ref="AK37:AK38"/>
    <mergeCell ref="F35:F40"/>
    <mergeCell ref="G35:G36"/>
    <mergeCell ref="G37:G38"/>
    <mergeCell ref="G39:G40"/>
    <mergeCell ref="I28:AE28"/>
    <mergeCell ref="AK29:AK30"/>
    <mergeCell ref="F28:H30"/>
    <mergeCell ref="F31:F34"/>
    <mergeCell ref="G31:G32"/>
    <mergeCell ref="G33:G34"/>
    <mergeCell ref="A4:G8"/>
  </mergeCells>
  <dataValidations count="1">
    <dataValidation type="list" allowBlank="1" showInputMessage="1" showErrorMessage="1" sqref="H42:L42 H60:L60">
      <formula1>$F$41:$S$41</formula1>
    </dataValidation>
  </dataValidations>
  <pageMargins left="0.7" right="0.7" top="0.75" bottom="0.75" header="0.3" footer="0.3"/>
  <pageSetup paperSize="9" orientation="portrait" horizontalDpi="4294967293" verticalDpi="0" r:id="rId1"/>
  <drawing r:id="rId2"/>
</worksheet>
</file>

<file path=xl/worksheets/sheet12.xml><?xml version="1.0" encoding="utf-8"?>
<worksheet xmlns="http://schemas.openxmlformats.org/spreadsheetml/2006/main" xmlns:r="http://schemas.openxmlformats.org/officeDocument/2006/relationships">
  <dimension ref="A1:Y30"/>
  <sheetViews>
    <sheetView showGridLines="0" zoomScale="80" zoomScaleNormal="80" workbookViewId="0">
      <selection activeCell="M14" sqref="M14:N14"/>
    </sheetView>
  </sheetViews>
  <sheetFormatPr baseColWidth="10" defaultColWidth="12.28515625" defaultRowHeight="16.5"/>
  <cols>
    <col min="1" max="10" width="12.28515625" style="12"/>
    <col min="11" max="11" width="13.85546875" style="12" bestFit="1" customWidth="1"/>
    <col min="12" max="16384" width="12.28515625" style="12"/>
  </cols>
  <sheetData>
    <row r="1" spans="1:25" ht="21">
      <c r="A1" s="1" t="s">
        <v>378</v>
      </c>
      <c r="B1" s="10"/>
      <c r="C1" s="10"/>
      <c r="D1" s="10"/>
      <c r="E1" s="10"/>
      <c r="F1" s="10"/>
      <c r="G1" s="10"/>
      <c r="H1" s="11"/>
      <c r="K1" s="13">
        <f>Y28</f>
        <v>0</v>
      </c>
      <c r="L1" s="12" t="s">
        <v>377</v>
      </c>
    </row>
    <row r="2" spans="1:25">
      <c r="K2" s="96"/>
    </row>
    <row r="3" spans="1:25">
      <c r="K3" s="97">
        <f>29-Y28</f>
        <v>29</v>
      </c>
      <c r="L3" s="12" t="s">
        <v>32</v>
      </c>
    </row>
    <row r="4" spans="1:25">
      <c r="A4" s="215" t="s">
        <v>347</v>
      </c>
      <c r="B4" s="215"/>
      <c r="C4" s="215"/>
      <c r="D4" s="215"/>
      <c r="E4" s="215"/>
      <c r="F4" s="215"/>
      <c r="G4" s="215"/>
    </row>
    <row r="5" spans="1:25">
      <c r="A5" s="215"/>
      <c r="B5" s="215"/>
      <c r="C5" s="215"/>
      <c r="D5" s="215"/>
      <c r="E5" s="215"/>
      <c r="F5" s="215"/>
      <c r="G5" s="215"/>
    </row>
    <row r="6" spans="1:25">
      <c r="A6" s="215"/>
      <c r="B6" s="215"/>
      <c r="C6" s="215"/>
      <c r="D6" s="215"/>
      <c r="E6" s="215"/>
      <c r="F6" s="215"/>
      <c r="G6" s="215"/>
    </row>
    <row r="7" spans="1:25">
      <c r="A7" s="215"/>
      <c r="B7" s="215"/>
      <c r="C7" s="215"/>
      <c r="D7" s="215"/>
      <c r="E7" s="215"/>
      <c r="F7" s="215"/>
      <c r="G7" s="215"/>
    </row>
    <row r="8" spans="1:25">
      <c r="A8" s="215"/>
      <c r="B8" s="215"/>
      <c r="C8" s="215"/>
      <c r="D8" s="215"/>
      <c r="E8" s="215"/>
      <c r="F8" s="215"/>
      <c r="G8" s="215"/>
    </row>
    <row r="9" spans="1:25">
      <c r="A9" s="12" t="s">
        <v>348</v>
      </c>
    </row>
    <row r="11" spans="1:25">
      <c r="A11" s="225"/>
      <c r="B11" s="225"/>
      <c r="C11" s="225"/>
      <c r="D11" s="225"/>
      <c r="E11" s="225"/>
      <c r="F11" s="225"/>
      <c r="G11" s="225"/>
    </row>
    <row r="12" spans="1:25">
      <c r="A12" s="225"/>
      <c r="B12" s="225"/>
      <c r="C12" s="225"/>
      <c r="D12" s="225"/>
      <c r="E12" s="225"/>
      <c r="F12" s="225"/>
      <c r="G12" s="225"/>
    </row>
    <row r="13" spans="1:25" ht="43.5" customHeight="1">
      <c r="A13" s="254" t="s">
        <v>349</v>
      </c>
      <c r="B13" s="225"/>
      <c r="C13" s="225"/>
      <c r="D13" s="225"/>
      <c r="E13" s="225"/>
      <c r="F13" s="225"/>
      <c r="G13" s="225"/>
      <c r="J13" s="255" t="s">
        <v>365</v>
      </c>
      <c r="K13" s="256" t="s">
        <v>366</v>
      </c>
      <c r="L13" s="256"/>
      <c r="M13" s="256" t="s">
        <v>367</v>
      </c>
      <c r="N13" s="256"/>
      <c r="R13" s="255" t="s">
        <v>365</v>
      </c>
      <c r="S13" s="256" t="s">
        <v>366</v>
      </c>
      <c r="T13" s="256"/>
      <c r="U13" s="256" t="s">
        <v>367</v>
      </c>
      <c r="V13" s="256"/>
    </row>
    <row r="14" spans="1:25" ht="39" customHeight="1">
      <c r="A14" s="257" t="s">
        <v>350</v>
      </c>
      <c r="B14" s="225"/>
      <c r="C14" s="225"/>
      <c r="D14" s="225"/>
      <c r="E14" s="225"/>
      <c r="F14" s="225"/>
      <c r="G14" s="225"/>
      <c r="I14" s="17" t="s">
        <v>369</v>
      </c>
      <c r="J14" s="258">
        <v>1</v>
      </c>
      <c r="K14" s="259" t="s">
        <v>354</v>
      </c>
      <c r="L14" s="259"/>
      <c r="M14" s="263" t="s">
        <v>29</v>
      </c>
      <c r="N14" s="263"/>
      <c r="R14" s="258">
        <v>1</v>
      </c>
      <c r="S14" s="259" t="s">
        <v>354</v>
      </c>
      <c r="T14" s="259"/>
      <c r="U14" s="260" t="s">
        <v>368</v>
      </c>
      <c r="V14" s="260"/>
      <c r="W14" s="18"/>
      <c r="X14" s="18">
        <f>IF(M14=U14,1,0)</f>
        <v>0</v>
      </c>
    </row>
    <row r="15" spans="1:25" ht="39" customHeight="1">
      <c r="A15" s="257" t="s">
        <v>351</v>
      </c>
      <c r="I15" s="17" t="s">
        <v>371</v>
      </c>
      <c r="J15" s="258">
        <v>2</v>
      </c>
      <c r="K15" s="263" t="s">
        <v>29</v>
      </c>
      <c r="L15" s="263"/>
      <c r="M15" s="263" t="s">
        <v>29</v>
      </c>
      <c r="N15" s="263"/>
      <c r="R15" s="258">
        <v>2</v>
      </c>
      <c r="S15" s="260" t="s">
        <v>355</v>
      </c>
      <c r="T15" s="260"/>
      <c r="U15" s="260" t="s">
        <v>369</v>
      </c>
      <c r="V15" s="260"/>
      <c r="W15" s="18">
        <f t="shared" ref="W15:W28" si="0">IF(K15=S15,1,0)</f>
        <v>0</v>
      </c>
      <c r="X15" s="18">
        <f t="shared" ref="X15:Y28" si="1">IF(M15=U15,1,0)</f>
        <v>0</v>
      </c>
      <c r="Y15" s="17"/>
    </row>
    <row r="16" spans="1:25" ht="39" customHeight="1">
      <c r="A16" s="257" t="s">
        <v>352</v>
      </c>
      <c r="I16" s="17" t="s">
        <v>370</v>
      </c>
      <c r="J16" s="258">
        <v>3</v>
      </c>
      <c r="K16" s="263" t="s">
        <v>29</v>
      </c>
      <c r="L16" s="263"/>
      <c r="M16" s="263" t="s">
        <v>29</v>
      </c>
      <c r="N16" s="263"/>
      <c r="R16" s="258">
        <v>3</v>
      </c>
      <c r="S16" s="261" t="s">
        <v>356</v>
      </c>
      <c r="T16" s="262"/>
      <c r="U16" s="260" t="s">
        <v>370</v>
      </c>
      <c r="V16" s="260"/>
      <c r="W16" s="18">
        <f t="shared" si="0"/>
        <v>0</v>
      </c>
      <c r="X16" s="18">
        <f t="shared" si="1"/>
        <v>0</v>
      </c>
      <c r="Y16" s="17"/>
    </row>
    <row r="17" spans="1:25" ht="39" customHeight="1">
      <c r="A17" s="257" t="s">
        <v>353</v>
      </c>
      <c r="I17" s="17" t="s">
        <v>368</v>
      </c>
      <c r="J17" s="258">
        <v>4</v>
      </c>
      <c r="K17" s="263" t="s">
        <v>29</v>
      </c>
      <c r="L17" s="263"/>
      <c r="M17" s="263" t="s">
        <v>29</v>
      </c>
      <c r="N17" s="263"/>
      <c r="R17" s="258">
        <v>4</v>
      </c>
      <c r="S17" s="261" t="s">
        <v>357</v>
      </c>
      <c r="T17" s="262"/>
      <c r="U17" s="260" t="s">
        <v>370</v>
      </c>
      <c r="V17" s="260"/>
      <c r="W17" s="18">
        <f t="shared" si="0"/>
        <v>0</v>
      </c>
      <c r="X17" s="18">
        <f t="shared" si="1"/>
        <v>0</v>
      </c>
      <c r="Y17" s="17"/>
    </row>
    <row r="18" spans="1:25" ht="39" customHeight="1">
      <c r="A18" s="257" t="s">
        <v>354</v>
      </c>
      <c r="I18" s="17" t="s">
        <v>375</v>
      </c>
      <c r="J18" s="258">
        <v>5</v>
      </c>
      <c r="K18" s="263" t="s">
        <v>29</v>
      </c>
      <c r="L18" s="263"/>
      <c r="M18" s="263" t="s">
        <v>29</v>
      </c>
      <c r="N18" s="263"/>
      <c r="R18" s="258">
        <v>5</v>
      </c>
      <c r="S18" s="261" t="s">
        <v>351</v>
      </c>
      <c r="T18" s="262"/>
      <c r="U18" s="260" t="s">
        <v>371</v>
      </c>
      <c r="V18" s="260"/>
      <c r="W18" s="18">
        <f t="shared" si="0"/>
        <v>0</v>
      </c>
      <c r="X18" s="18">
        <f t="shared" si="1"/>
        <v>0</v>
      </c>
      <c r="Y18" s="17"/>
    </row>
    <row r="19" spans="1:25" ht="39" customHeight="1">
      <c r="A19" s="257" t="s">
        <v>355</v>
      </c>
      <c r="I19" s="17" t="s">
        <v>372</v>
      </c>
      <c r="J19" s="258">
        <v>6</v>
      </c>
      <c r="K19" s="263" t="s">
        <v>29</v>
      </c>
      <c r="L19" s="263"/>
      <c r="M19" s="263" t="s">
        <v>29</v>
      </c>
      <c r="N19" s="263"/>
      <c r="R19" s="258">
        <v>6</v>
      </c>
      <c r="S19" s="261" t="s">
        <v>352</v>
      </c>
      <c r="T19" s="262"/>
      <c r="U19" s="260" t="s">
        <v>371</v>
      </c>
      <c r="V19" s="260"/>
      <c r="W19" s="18">
        <f t="shared" si="0"/>
        <v>0</v>
      </c>
      <c r="X19" s="18">
        <f t="shared" si="1"/>
        <v>0</v>
      </c>
      <c r="Y19" s="17"/>
    </row>
    <row r="20" spans="1:25" ht="39" customHeight="1">
      <c r="A20" s="257" t="s">
        <v>356</v>
      </c>
      <c r="I20" s="17" t="s">
        <v>374</v>
      </c>
      <c r="J20" s="258">
        <v>7</v>
      </c>
      <c r="K20" s="263" t="s">
        <v>29</v>
      </c>
      <c r="L20" s="263"/>
      <c r="M20" s="263" t="s">
        <v>29</v>
      </c>
      <c r="N20" s="263"/>
      <c r="R20" s="258">
        <v>7</v>
      </c>
      <c r="S20" s="261" t="s">
        <v>353</v>
      </c>
      <c r="T20" s="262"/>
      <c r="U20" s="260" t="s">
        <v>371</v>
      </c>
      <c r="V20" s="260"/>
      <c r="W20" s="18">
        <f t="shared" si="0"/>
        <v>0</v>
      </c>
      <c r="X20" s="18">
        <f t="shared" si="1"/>
        <v>0</v>
      </c>
      <c r="Y20" s="17"/>
    </row>
    <row r="21" spans="1:25" ht="39" customHeight="1">
      <c r="A21" s="257" t="s">
        <v>357</v>
      </c>
      <c r="I21" s="17" t="s">
        <v>373</v>
      </c>
      <c r="J21" s="258">
        <v>8</v>
      </c>
      <c r="K21" s="263" t="s">
        <v>29</v>
      </c>
      <c r="L21" s="263"/>
      <c r="M21" s="263" t="s">
        <v>29</v>
      </c>
      <c r="N21" s="263"/>
      <c r="R21" s="258">
        <v>8</v>
      </c>
      <c r="S21" s="261" t="s">
        <v>358</v>
      </c>
      <c r="T21" s="262"/>
      <c r="U21" s="260" t="s">
        <v>375</v>
      </c>
      <c r="V21" s="260"/>
      <c r="W21" s="18">
        <f t="shared" si="0"/>
        <v>0</v>
      </c>
      <c r="X21" s="18">
        <f t="shared" si="1"/>
        <v>0</v>
      </c>
      <c r="Y21" s="17"/>
    </row>
    <row r="22" spans="1:25" ht="39" customHeight="1">
      <c r="A22" s="257" t="s">
        <v>358</v>
      </c>
      <c r="I22" s="17" t="s">
        <v>376</v>
      </c>
      <c r="J22" s="258">
        <v>9</v>
      </c>
      <c r="K22" s="263" t="s">
        <v>29</v>
      </c>
      <c r="L22" s="263"/>
      <c r="M22" s="263" t="s">
        <v>29</v>
      </c>
      <c r="N22" s="263"/>
      <c r="R22" s="258">
        <v>9</v>
      </c>
      <c r="S22" s="261" t="s">
        <v>359</v>
      </c>
      <c r="T22" s="262"/>
      <c r="U22" s="260" t="s">
        <v>375</v>
      </c>
      <c r="V22" s="260"/>
      <c r="W22" s="18">
        <f t="shared" si="0"/>
        <v>0</v>
      </c>
      <c r="X22" s="18">
        <f t="shared" si="1"/>
        <v>0</v>
      </c>
      <c r="Y22" s="17"/>
    </row>
    <row r="23" spans="1:25" ht="39" customHeight="1">
      <c r="A23" s="257" t="s">
        <v>359</v>
      </c>
      <c r="I23" s="17" t="s">
        <v>29</v>
      </c>
      <c r="J23" s="258">
        <v>10</v>
      </c>
      <c r="K23" s="263" t="s">
        <v>29</v>
      </c>
      <c r="L23" s="263"/>
      <c r="M23" s="263" t="s">
        <v>29</v>
      </c>
      <c r="N23" s="263"/>
      <c r="R23" s="258">
        <v>10</v>
      </c>
      <c r="S23" s="261" t="s">
        <v>360</v>
      </c>
      <c r="T23" s="262"/>
      <c r="U23" s="260" t="s">
        <v>372</v>
      </c>
      <c r="V23" s="260"/>
      <c r="W23" s="18">
        <f t="shared" si="0"/>
        <v>0</v>
      </c>
      <c r="X23" s="18">
        <f t="shared" si="1"/>
        <v>0</v>
      </c>
      <c r="Y23" s="17"/>
    </row>
    <row r="24" spans="1:25" ht="39" customHeight="1">
      <c r="A24" s="257" t="s">
        <v>360</v>
      </c>
      <c r="I24" s="17"/>
      <c r="J24" s="258">
        <v>11</v>
      </c>
      <c r="K24" s="263" t="s">
        <v>29</v>
      </c>
      <c r="L24" s="263"/>
      <c r="M24" s="263" t="s">
        <v>29</v>
      </c>
      <c r="N24" s="263"/>
      <c r="R24" s="258">
        <v>11</v>
      </c>
      <c r="S24" s="261" t="s">
        <v>350</v>
      </c>
      <c r="T24" s="262"/>
      <c r="U24" s="260" t="s">
        <v>375</v>
      </c>
      <c r="V24" s="260"/>
      <c r="W24" s="18">
        <f t="shared" si="0"/>
        <v>0</v>
      </c>
      <c r="X24" s="18">
        <f t="shared" si="1"/>
        <v>0</v>
      </c>
      <c r="Y24" s="17"/>
    </row>
    <row r="25" spans="1:25" ht="39" customHeight="1">
      <c r="A25" s="257" t="s">
        <v>361</v>
      </c>
      <c r="J25" s="258">
        <v>12</v>
      </c>
      <c r="K25" s="263" t="s">
        <v>29</v>
      </c>
      <c r="L25" s="263"/>
      <c r="M25" s="263" t="s">
        <v>29</v>
      </c>
      <c r="N25" s="263"/>
      <c r="R25" s="258">
        <v>12</v>
      </c>
      <c r="S25" s="261" t="s">
        <v>361</v>
      </c>
      <c r="T25" s="262"/>
      <c r="U25" s="260" t="s">
        <v>373</v>
      </c>
      <c r="V25" s="260"/>
      <c r="W25" s="18">
        <f t="shared" si="0"/>
        <v>0</v>
      </c>
      <c r="X25" s="18">
        <f t="shared" si="1"/>
        <v>0</v>
      </c>
      <c r="Y25" s="17"/>
    </row>
    <row r="26" spans="1:25" ht="39" customHeight="1">
      <c r="A26" s="257" t="s">
        <v>362</v>
      </c>
      <c r="J26" s="258">
        <v>13</v>
      </c>
      <c r="K26" s="263" t="s">
        <v>29</v>
      </c>
      <c r="L26" s="263"/>
      <c r="M26" s="263" t="s">
        <v>29</v>
      </c>
      <c r="N26" s="263"/>
      <c r="R26" s="258">
        <v>13</v>
      </c>
      <c r="S26" s="261" t="s">
        <v>362</v>
      </c>
      <c r="T26" s="262"/>
      <c r="U26" s="260" t="s">
        <v>374</v>
      </c>
      <c r="V26" s="260"/>
      <c r="W26" s="18">
        <f t="shared" si="0"/>
        <v>0</v>
      </c>
      <c r="X26" s="18">
        <f t="shared" si="1"/>
        <v>0</v>
      </c>
      <c r="Y26" s="17"/>
    </row>
    <row r="27" spans="1:25" ht="39" customHeight="1">
      <c r="A27" s="257" t="s">
        <v>363</v>
      </c>
      <c r="J27" s="258">
        <v>14</v>
      </c>
      <c r="K27" s="263" t="s">
        <v>29</v>
      </c>
      <c r="L27" s="263"/>
      <c r="M27" s="263" t="s">
        <v>29</v>
      </c>
      <c r="N27" s="263"/>
      <c r="R27" s="258">
        <v>14</v>
      </c>
      <c r="S27" s="261" t="s">
        <v>363</v>
      </c>
      <c r="T27" s="262"/>
      <c r="U27" s="260" t="s">
        <v>375</v>
      </c>
      <c r="V27" s="260"/>
      <c r="W27" s="18">
        <f t="shared" si="0"/>
        <v>0</v>
      </c>
      <c r="X27" s="18">
        <f t="shared" si="1"/>
        <v>0</v>
      </c>
      <c r="Y27" s="17"/>
    </row>
    <row r="28" spans="1:25" ht="39" customHeight="1">
      <c r="A28" s="257" t="s">
        <v>364</v>
      </c>
      <c r="J28" s="258">
        <v>15</v>
      </c>
      <c r="K28" s="263" t="s">
        <v>29</v>
      </c>
      <c r="L28" s="263"/>
      <c r="M28" s="263" t="s">
        <v>29</v>
      </c>
      <c r="N28" s="263"/>
      <c r="R28" s="258">
        <v>15</v>
      </c>
      <c r="S28" s="260" t="s">
        <v>364</v>
      </c>
      <c r="T28" s="260"/>
      <c r="U28" s="260" t="s">
        <v>376</v>
      </c>
      <c r="V28" s="260"/>
      <c r="W28" s="18">
        <f t="shared" si="0"/>
        <v>0</v>
      </c>
      <c r="X28" s="18">
        <f t="shared" si="1"/>
        <v>0</v>
      </c>
      <c r="Y28" s="19">
        <f>SUM(W14:X28)</f>
        <v>0</v>
      </c>
    </row>
    <row r="29" spans="1:25" ht="39" customHeight="1">
      <c r="A29" s="17" t="s">
        <v>29</v>
      </c>
    </row>
    <row r="30" spans="1:25" ht="34.5" customHeight="1"/>
  </sheetData>
  <sheetProtection password="CC09" sheet="1" objects="1" scenarios="1" selectLockedCells="1"/>
  <mergeCells count="65">
    <mergeCell ref="S28:T28"/>
    <mergeCell ref="U28:V28"/>
    <mergeCell ref="S25:T25"/>
    <mergeCell ref="U25:V25"/>
    <mergeCell ref="S26:T26"/>
    <mergeCell ref="U26:V26"/>
    <mergeCell ref="S27:T27"/>
    <mergeCell ref="U27:V27"/>
    <mergeCell ref="S22:T22"/>
    <mergeCell ref="U22:V22"/>
    <mergeCell ref="S23:T23"/>
    <mergeCell ref="U23:V23"/>
    <mergeCell ref="S24:T24"/>
    <mergeCell ref="U24:V24"/>
    <mergeCell ref="S19:T19"/>
    <mergeCell ref="U19:V19"/>
    <mergeCell ref="S20:T20"/>
    <mergeCell ref="U20:V20"/>
    <mergeCell ref="S21:T21"/>
    <mergeCell ref="U21:V21"/>
    <mergeCell ref="S16:T16"/>
    <mergeCell ref="U16:V16"/>
    <mergeCell ref="S17:T17"/>
    <mergeCell ref="U17:V17"/>
    <mergeCell ref="S18:T18"/>
    <mergeCell ref="U18:V18"/>
    <mergeCell ref="K27:L27"/>
    <mergeCell ref="M27:N27"/>
    <mergeCell ref="S13:T13"/>
    <mergeCell ref="U13:V13"/>
    <mergeCell ref="S14:T14"/>
    <mergeCell ref="U14:V14"/>
    <mergeCell ref="S15:T15"/>
    <mergeCell ref="U15:V15"/>
    <mergeCell ref="K28:L28"/>
    <mergeCell ref="M28:N28"/>
    <mergeCell ref="K25:L25"/>
    <mergeCell ref="M25:N25"/>
    <mergeCell ref="K26:L26"/>
    <mergeCell ref="M26:N26"/>
    <mergeCell ref="K23:L23"/>
    <mergeCell ref="M23:N23"/>
    <mergeCell ref="K24:L24"/>
    <mergeCell ref="M24:N24"/>
    <mergeCell ref="K21:L21"/>
    <mergeCell ref="M21:N21"/>
    <mergeCell ref="K22:L22"/>
    <mergeCell ref="M22:N22"/>
    <mergeCell ref="K19:L19"/>
    <mergeCell ref="M19:N19"/>
    <mergeCell ref="K20:L20"/>
    <mergeCell ref="M20:N20"/>
    <mergeCell ref="K17:L17"/>
    <mergeCell ref="M17:N17"/>
    <mergeCell ref="K18:L18"/>
    <mergeCell ref="M18:N18"/>
    <mergeCell ref="K15:L15"/>
    <mergeCell ref="M15:N15"/>
    <mergeCell ref="K16:L16"/>
    <mergeCell ref="M16:N16"/>
    <mergeCell ref="K13:L13"/>
    <mergeCell ref="K14:L14"/>
    <mergeCell ref="M13:N13"/>
    <mergeCell ref="M14:N14"/>
    <mergeCell ref="A4:G8"/>
  </mergeCells>
  <dataValidations count="2">
    <dataValidation type="list" allowBlank="1" showInputMessage="1" showErrorMessage="1" sqref="T15 T28 S15:S28 K15:L28">
      <formula1>$A$14:$A$29</formula1>
    </dataValidation>
    <dataValidation type="list" allowBlank="1" showInputMessage="1" showErrorMessage="1" sqref="U14:V28 M14:N28">
      <formula1>$I$14:$I$23</formula1>
    </dataValidation>
  </dataValidations>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dimension ref="A1:T32"/>
  <sheetViews>
    <sheetView showGridLines="0" zoomScaleNormal="100" workbookViewId="0">
      <selection activeCell="D12" sqref="D12:F12"/>
    </sheetView>
  </sheetViews>
  <sheetFormatPr baseColWidth="10" defaultRowHeight="15"/>
  <cols>
    <col min="1" max="2" width="11.42578125" style="4"/>
    <col min="3" max="3" width="12.28515625" style="4" customWidth="1"/>
    <col min="4" max="12" width="11.42578125" style="4"/>
    <col min="13" max="13" width="13.140625" style="4" customWidth="1"/>
    <col min="14" max="16384" width="11.42578125" style="4"/>
  </cols>
  <sheetData>
    <row r="1" spans="1:20" ht="21">
      <c r="A1" s="1" t="s">
        <v>202</v>
      </c>
      <c r="B1" s="2"/>
      <c r="C1" s="2"/>
      <c r="D1" s="2"/>
      <c r="E1" s="2"/>
      <c r="F1" s="2"/>
      <c r="G1" s="3"/>
      <c r="I1" s="5">
        <f>Q31</f>
        <v>0</v>
      </c>
      <c r="J1" s="4" t="s">
        <v>55</v>
      </c>
    </row>
    <row r="3" spans="1:20">
      <c r="I3" s="6">
        <f>10-Q31</f>
        <v>10</v>
      </c>
      <c r="J3" s="4" t="s">
        <v>32</v>
      </c>
    </row>
    <row r="4" spans="1:20">
      <c r="A4" s="134" t="s">
        <v>33</v>
      </c>
      <c r="B4" s="134"/>
      <c r="C4" s="134"/>
      <c r="D4" s="134"/>
      <c r="E4" s="134"/>
      <c r="F4" s="134"/>
    </row>
    <row r="5" spans="1:20">
      <c r="A5" s="134"/>
      <c r="B5" s="134"/>
      <c r="C5" s="134"/>
      <c r="D5" s="134"/>
      <c r="E5" s="134"/>
      <c r="F5" s="134"/>
    </row>
    <row r="6" spans="1:20">
      <c r="A6" s="134"/>
      <c r="B6" s="134"/>
      <c r="C6" s="134"/>
      <c r="D6" s="134"/>
      <c r="E6" s="134"/>
      <c r="F6" s="134"/>
    </row>
    <row r="9" spans="1:20">
      <c r="A9" s="88" t="s">
        <v>34</v>
      </c>
    </row>
    <row r="10" spans="1:20">
      <c r="A10" s="89"/>
    </row>
    <row r="11" spans="1:20" ht="36" customHeight="1">
      <c r="A11" s="130" t="s">
        <v>35</v>
      </c>
      <c r="B11" s="130"/>
      <c r="C11" s="130"/>
      <c r="D11" s="130"/>
      <c r="E11" s="130"/>
      <c r="F11" s="130"/>
      <c r="G11" s="66">
        <v>1</v>
      </c>
      <c r="H11" s="66">
        <v>0</v>
      </c>
      <c r="I11" s="66" t="s">
        <v>51</v>
      </c>
      <c r="J11" s="66" t="s">
        <v>223</v>
      </c>
      <c r="K11" s="130" t="s">
        <v>35</v>
      </c>
      <c r="L11" s="130"/>
      <c r="M11" s="130"/>
      <c r="N11" s="130"/>
      <c r="O11" s="130"/>
      <c r="P11" s="130"/>
    </row>
    <row r="12" spans="1:20" ht="50.25" customHeight="1">
      <c r="A12" s="131" t="s">
        <v>224</v>
      </c>
      <c r="B12" s="131"/>
      <c r="C12" s="131"/>
      <c r="D12" s="133" t="s">
        <v>29</v>
      </c>
      <c r="E12" s="133"/>
      <c r="F12" s="133"/>
      <c r="G12" s="66">
        <v>2</v>
      </c>
      <c r="H12" s="66" t="s">
        <v>48</v>
      </c>
      <c r="I12" s="66" t="s">
        <v>52</v>
      </c>
      <c r="J12" s="66" t="s">
        <v>225</v>
      </c>
      <c r="K12" s="131" t="s">
        <v>224</v>
      </c>
      <c r="L12" s="131"/>
      <c r="M12" s="131"/>
      <c r="N12" s="132">
        <v>2</v>
      </c>
      <c r="O12" s="132"/>
      <c r="P12" s="132"/>
      <c r="Q12" s="66">
        <f>IF(D12=N12,1,0)</f>
        <v>0</v>
      </c>
      <c r="R12" s="69"/>
      <c r="S12" s="69"/>
      <c r="T12" s="69"/>
    </row>
    <row r="13" spans="1:20" ht="50.25" customHeight="1">
      <c r="A13" s="131" t="s">
        <v>226</v>
      </c>
      <c r="B13" s="131"/>
      <c r="C13" s="131"/>
      <c r="D13" s="133" t="s">
        <v>29</v>
      </c>
      <c r="E13" s="133"/>
      <c r="F13" s="133"/>
      <c r="G13" s="66">
        <v>3</v>
      </c>
      <c r="H13" s="66" t="s">
        <v>49</v>
      </c>
      <c r="I13" s="66" t="s">
        <v>37</v>
      </c>
      <c r="J13" s="66" t="s">
        <v>227</v>
      </c>
      <c r="K13" s="131" t="s">
        <v>226</v>
      </c>
      <c r="L13" s="131"/>
      <c r="M13" s="131"/>
      <c r="N13" s="132" t="s">
        <v>36</v>
      </c>
      <c r="O13" s="132"/>
      <c r="P13" s="132"/>
      <c r="Q13" s="66">
        <f t="shared" ref="Q13:Q17" si="0">IF(D13=N13,1,0)</f>
        <v>0</v>
      </c>
      <c r="R13" s="69"/>
      <c r="S13" s="69"/>
      <c r="T13" s="69"/>
    </row>
    <row r="14" spans="1:20" ht="50.25" customHeight="1">
      <c r="A14" s="131" t="s">
        <v>228</v>
      </c>
      <c r="B14" s="131"/>
      <c r="C14" s="131"/>
      <c r="D14" s="133" t="s">
        <v>29</v>
      </c>
      <c r="E14" s="133"/>
      <c r="F14" s="133"/>
      <c r="G14" s="66">
        <v>4</v>
      </c>
      <c r="H14" s="66" t="s">
        <v>50</v>
      </c>
      <c r="I14" s="66" t="s">
        <v>53</v>
      </c>
      <c r="J14" s="66" t="s">
        <v>229</v>
      </c>
      <c r="K14" s="131" t="s">
        <v>228</v>
      </c>
      <c r="L14" s="131"/>
      <c r="M14" s="131"/>
      <c r="N14" s="125" t="s">
        <v>37</v>
      </c>
      <c r="O14" s="125"/>
      <c r="P14" s="125"/>
      <c r="Q14" s="66">
        <f t="shared" si="0"/>
        <v>0</v>
      </c>
      <c r="R14" s="69"/>
      <c r="S14" s="69"/>
      <c r="T14" s="69"/>
    </row>
    <row r="15" spans="1:20" ht="50.25" customHeight="1">
      <c r="A15" s="126" t="s">
        <v>230</v>
      </c>
      <c r="B15" s="126"/>
      <c r="C15" s="126"/>
      <c r="D15" s="133" t="s">
        <v>29</v>
      </c>
      <c r="E15" s="133"/>
      <c r="F15" s="133"/>
      <c r="G15" s="66">
        <v>5</v>
      </c>
      <c r="H15" s="66" t="s">
        <v>36</v>
      </c>
      <c r="I15" s="66" t="s">
        <v>54</v>
      </c>
      <c r="J15" s="66" t="s">
        <v>231</v>
      </c>
      <c r="K15" s="126" t="s">
        <v>230</v>
      </c>
      <c r="L15" s="126"/>
      <c r="M15" s="126"/>
      <c r="N15" s="125" t="s">
        <v>232</v>
      </c>
      <c r="O15" s="125"/>
      <c r="P15" s="125"/>
      <c r="Q15" s="66">
        <f t="shared" si="0"/>
        <v>0</v>
      </c>
      <c r="R15" s="69"/>
      <c r="S15" s="69"/>
      <c r="T15" s="69"/>
    </row>
    <row r="16" spans="1:20" ht="50.25" customHeight="1">
      <c r="A16" s="126" t="s">
        <v>233</v>
      </c>
      <c r="B16" s="126"/>
      <c r="C16" s="126"/>
      <c r="D16" s="133" t="s">
        <v>29</v>
      </c>
      <c r="E16" s="133"/>
      <c r="F16" s="133"/>
      <c r="G16" s="66" t="s">
        <v>29</v>
      </c>
      <c r="H16" s="66" t="s">
        <v>29</v>
      </c>
      <c r="I16" s="66" t="s">
        <v>29</v>
      </c>
      <c r="J16" s="66" t="s">
        <v>234</v>
      </c>
      <c r="K16" s="126" t="s">
        <v>233</v>
      </c>
      <c r="L16" s="126"/>
      <c r="M16" s="126"/>
      <c r="N16" s="125" t="s">
        <v>235</v>
      </c>
      <c r="O16" s="125"/>
      <c r="P16" s="125"/>
      <c r="Q16" s="66">
        <f t="shared" si="0"/>
        <v>0</v>
      </c>
      <c r="R16" s="69"/>
      <c r="S16" s="69"/>
      <c r="T16" s="69"/>
    </row>
    <row r="17" spans="1:20" ht="50.25" customHeight="1">
      <c r="A17" s="126" t="s">
        <v>236</v>
      </c>
      <c r="B17" s="126"/>
      <c r="C17" s="126"/>
      <c r="D17" s="133" t="s">
        <v>29</v>
      </c>
      <c r="E17" s="133"/>
      <c r="F17" s="133"/>
      <c r="G17" s="69"/>
      <c r="H17" s="69"/>
      <c r="I17" s="69"/>
      <c r="J17" s="66" t="s">
        <v>237</v>
      </c>
      <c r="K17" s="126" t="s">
        <v>236</v>
      </c>
      <c r="L17" s="126"/>
      <c r="M17" s="126"/>
      <c r="N17" s="125" t="s">
        <v>238</v>
      </c>
      <c r="O17" s="125"/>
      <c r="P17" s="125"/>
      <c r="Q17" s="66">
        <f t="shared" si="0"/>
        <v>0</v>
      </c>
      <c r="R17" s="69"/>
      <c r="S17" s="69"/>
      <c r="T17" s="69"/>
    </row>
    <row r="18" spans="1:20" ht="18">
      <c r="G18" s="69"/>
      <c r="H18" s="69"/>
      <c r="I18" s="69"/>
      <c r="J18" s="66" t="s">
        <v>239</v>
      </c>
      <c r="Q18" s="69"/>
      <c r="R18" s="69"/>
      <c r="S18" s="69"/>
      <c r="T18" s="69"/>
    </row>
    <row r="19" spans="1:20" ht="18">
      <c r="G19" s="69"/>
      <c r="H19" s="69"/>
      <c r="I19" s="69"/>
      <c r="J19" s="66" t="s">
        <v>240</v>
      </c>
      <c r="Q19" s="69"/>
      <c r="R19" s="69"/>
      <c r="S19" s="69"/>
      <c r="T19" s="69"/>
    </row>
    <row r="20" spans="1:20" ht="18">
      <c r="G20" s="69"/>
      <c r="H20" s="69"/>
      <c r="I20" s="69"/>
      <c r="J20" s="66" t="s">
        <v>241</v>
      </c>
      <c r="Q20" s="69"/>
      <c r="R20" s="69"/>
      <c r="S20" s="69"/>
      <c r="T20" s="69"/>
    </row>
    <row r="21" spans="1:20" ht="18">
      <c r="A21" s="88" t="s">
        <v>38</v>
      </c>
      <c r="G21" s="69"/>
      <c r="H21" s="69"/>
      <c r="I21" s="69"/>
      <c r="J21" s="66" t="s">
        <v>242</v>
      </c>
      <c r="Q21" s="69"/>
      <c r="R21" s="69"/>
      <c r="S21" s="69"/>
      <c r="T21" s="69"/>
    </row>
    <row r="22" spans="1:20" ht="18">
      <c r="G22" s="69"/>
      <c r="H22" s="69"/>
      <c r="I22" s="69"/>
      <c r="J22" s="66" t="s">
        <v>243</v>
      </c>
      <c r="Q22" s="69"/>
      <c r="R22" s="69"/>
      <c r="S22" s="69"/>
      <c r="T22" s="69"/>
    </row>
    <row r="23" spans="1:20" ht="25.5" customHeight="1">
      <c r="A23" s="265" t="s">
        <v>39</v>
      </c>
      <c r="B23" s="266"/>
      <c r="C23" s="265" t="s">
        <v>40</v>
      </c>
      <c r="D23" s="266"/>
      <c r="E23" s="265" t="s">
        <v>41</v>
      </c>
      <c r="F23" s="266"/>
      <c r="G23" s="267"/>
      <c r="H23" s="267"/>
      <c r="I23" s="267"/>
      <c r="J23" s="268" t="s">
        <v>29</v>
      </c>
      <c r="K23" s="265" t="s">
        <v>39</v>
      </c>
      <c r="L23" s="266"/>
      <c r="M23" s="265" t="s">
        <v>40</v>
      </c>
      <c r="N23" s="266"/>
      <c r="O23" s="265" t="s">
        <v>41</v>
      </c>
      <c r="P23" s="266"/>
      <c r="Q23" s="69"/>
      <c r="R23" s="69"/>
      <c r="S23" s="69"/>
      <c r="T23" s="69"/>
    </row>
    <row r="24" spans="1:20" ht="43.5" customHeight="1">
      <c r="A24" s="127" t="s">
        <v>29</v>
      </c>
      <c r="B24" s="128"/>
      <c r="C24" s="127" t="s">
        <v>29</v>
      </c>
      <c r="D24" s="128"/>
      <c r="E24" s="127" t="s">
        <v>29</v>
      </c>
      <c r="F24" s="128"/>
      <c r="G24" s="90"/>
      <c r="H24" s="90"/>
      <c r="I24" s="90"/>
      <c r="J24" s="90"/>
      <c r="K24" s="123" t="s">
        <v>45</v>
      </c>
      <c r="L24" s="124"/>
      <c r="M24" s="123" t="s">
        <v>46</v>
      </c>
      <c r="N24" s="124"/>
      <c r="O24" s="123" t="s">
        <v>47</v>
      </c>
      <c r="P24" s="124"/>
      <c r="Q24" s="66">
        <f>IF(A24=K24,1,0)</f>
        <v>0</v>
      </c>
      <c r="R24" s="66">
        <f>IF(C24=M24,1,0)</f>
        <v>0</v>
      </c>
      <c r="S24" s="66">
        <f>IF(E24=O24,1,0)</f>
        <v>0</v>
      </c>
      <c r="T24" s="69"/>
    </row>
    <row r="25" spans="1:20">
      <c r="G25" s="90"/>
      <c r="H25" s="90"/>
      <c r="I25" s="90"/>
      <c r="J25" s="90"/>
      <c r="Q25" s="69"/>
      <c r="R25" s="69"/>
      <c r="S25" s="69"/>
      <c r="T25" s="69"/>
    </row>
    <row r="26" spans="1:20">
      <c r="G26" s="90"/>
      <c r="H26" s="90"/>
      <c r="I26" s="90"/>
      <c r="J26" s="90"/>
      <c r="Q26" s="69"/>
      <c r="R26" s="69"/>
      <c r="S26" s="69"/>
      <c r="T26" s="69"/>
    </row>
    <row r="27" spans="1:20">
      <c r="G27" s="90"/>
      <c r="H27" s="90"/>
      <c r="I27" s="90"/>
      <c r="J27" s="90"/>
      <c r="Q27" s="69"/>
      <c r="R27" s="69"/>
      <c r="S27" s="69"/>
      <c r="T27" s="69"/>
    </row>
    <row r="28" spans="1:20">
      <c r="A28" s="88" t="s">
        <v>42</v>
      </c>
      <c r="Q28" s="69"/>
      <c r="R28" s="69"/>
      <c r="S28" s="69"/>
      <c r="T28" s="69"/>
    </row>
    <row r="29" spans="1:20">
      <c r="A29" s="129" t="s">
        <v>29</v>
      </c>
      <c r="B29" s="129"/>
      <c r="C29" s="129"/>
      <c r="D29" s="129"/>
      <c r="E29" s="129"/>
      <c r="F29" s="129"/>
      <c r="K29" s="122" t="s">
        <v>43</v>
      </c>
      <c r="L29" s="122"/>
      <c r="M29" s="122"/>
      <c r="N29" s="122"/>
      <c r="O29" s="122"/>
      <c r="P29" s="122"/>
      <c r="Q29" s="66">
        <f>IF(A29=K29,1,0)</f>
        <v>0</v>
      </c>
      <c r="R29" s="69"/>
      <c r="S29" s="69"/>
      <c r="T29" s="69"/>
    </row>
    <row r="30" spans="1:20">
      <c r="A30" s="69" t="s">
        <v>43</v>
      </c>
      <c r="Q30" s="69"/>
      <c r="R30" s="69"/>
      <c r="S30" s="69"/>
      <c r="T30" s="69"/>
    </row>
    <row r="31" spans="1:20">
      <c r="A31" s="69" t="s">
        <v>44</v>
      </c>
      <c r="Q31" s="91">
        <f>SUM(Q12:S29)</f>
        <v>0</v>
      </c>
      <c r="R31" s="69"/>
      <c r="S31" s="69"/>
      <c r="T31" s="69"/>
    </row>
    <row r="32" spans="1:20">
      <c r="A32" s="69" t="s">
        <v>29</v>
      </c>
      <c r="Q32" s="69"/>
      <c r="R32" s="69"/>
      <c r="S32" s="69"/>
      <c r="T32" s="69"/>
    </row>
  </sheetData>
  <sheetProtection password="CC09" sheet="1" objects="1" scenarios="1" selectLockedCells="1"/>
  <mergeCells count="41">
    <mergeCell ref="D14:F14"/>
    <mergeCell ref="A14:C14"/>
    <mergeCell ref="D15:F15"/>
    <mergeCell ref="D16:F16"/>
    <mergeCell ref="A4:F6"/>
    <mergeCell ref="A11:F11"/>
    <mergeCell ref="D12:F12"/>
    <mergeCell ref="A12:C12"/>
    <mergeCell ref="A29:F29"/>
    <mergeCell ref="K11:P11"/>
    <mergeCell ref="K12:M12"/>
    <mergeCell ref="N12:P12"/>
    <mergeCell ref="K13:M13"/>
    <mergeCell ref="N13:P13"/>
    <mergeCell ref="K14:M14"/>
    <mergeCell ref="D17:F17"/>
    <mergeCell ref="A15:C15"/>
    <mergeCell ref="A16:C16"/>
    <mergeCell ref="A17:C17"/>
    <mergeCell ref="A23:B23"/>
    <mergeCell ref="C23:D23"/>
    <mergeCell ref="E23:F23"/>
    <mergeCell ref="D13:F13"/>
    <mergeCell ref="A13:C13"/>
    <mergeCell ref="K17:M17"/>
    <mergeCell ref="N17:P17"/>
    <mergeCell ref="A24:B24"/>
    <mergeCell ref="C24:D24"/>
    <mergeCell ref="E24:F24"/>
    <mergeCell ref="N14:P14"/>
    <mergeCell ref="K15:M15"/>
    <mergeCell ref="N15:P15"/>
    <mergeCell ref="K16:M16"/>
    <mergeCell ref="N16:P16"/>
    <mergeCell ref="K29:P29"/>
    <mergeCell ref="K23:L23"/>
    <mergeCell ref="M23:N23"/>
    <mergeCell ref="O23:P23"/>
    <mergeCell ref="K24:L24"/>
    <mergeCell ref="M24:N24"/>
    <mergeCell ref="O24:P24"/>
  </mergeCells>
  <dataValidations count="5">
    <dataValidation type="list" allowBlank="1" showInputMessage="1" showErrorMessage="1" sqref="A29:F29 K29:P29">
      <formula1>$A$30:$A$32</formula1>
    </dataValidation>
    <dataValidation type="list" allowBlank="1" showInputMessage="1" showErrorMessage="1" sqref="D12:F12">
      <formula1>$G$11:$G$16</formula1>
    </dataValidation>
    <dataValidation type="list" allowBlank="1" showInputMessage="1" showErrorMessage="1" sqref="D13:F13">
      <formula1>$H$11:$H$16</formula1>
    </dataValidation>
    <dataValidation type="list" allowBlank="1" showInputMessage="1" showErrorMessage="1" sqref="D14:F14">
      <formula1>$I$11:$I$16</formula1>
    </dataValidation>
    <dataValidation type="list" allowBlank="1" showInputMessage="1" showErrorMessage="1" sqref="D15:F17 A24:F24">
      <formula1>$J$11:$J$23</formula1>
    </dataValidation>
  </dataValidations>
  <pageMargins left="0.7" right="0.7" top="0.75" bottom="0.75" header="0.3" footer="0.3"/>
  <pageSetup paperSize="9"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dimension ref="A1:S43"/>
  <sheetViews>
    <sheetView showGridLines="0" workbookViewId="0">
      <selection activeCell="D12" sqref="D12:F12"/>
    </sheetView>
  </sheetViews>
  <sheetFormatPr baseColWidth="10" defaultRowHeight="15"/>
  <cols>
    <col min="1" max="6" width="11.42578125" style="39"/>
    <col min="7" max="7" width="16.28515625" style="39" customWidth="1"/>
    <col min="8" max="16384" width="11.42578125" style="39"/>
  </cols>
  <sheetData>
    <row r="1" spans="1:19" ht="21">
      <c r="A1" s="35" t="s">
        <v>381</v>
      </c>
      <c r="B1" s="37"/>
      <c r="C1" s="37"/>
      <c r="D1" s="37"/>
      <c r="E1" s="37"/>
      <c r="F1" s="37"/>
      <c r="G1" s="38"/>
      <c r="I1" s="5">
        <f>Q41</f>
        <v>0</v>
      </c>
      <c r="J1" s="4" t="s">
        <v>83</v>
      </c>
    </row>
    <row r="2" spans="1:19">
      <c r="I2" s="4"/>
      <c r="J2" s="4"/>
    </row>
    <row r="3" spans="1:19">
      <c r="I3" s="6">
        <f>21-Q41</f>
        <v>21</v>
      </c>
      <c r="J3" s="4" t="s">
        <v>32</v>
      </c>
    </row>
    <row r="4" spans="1:19">
      <c r="A4" s="121" t="s">
        <v>56</v>
      </c>
      <c r="B4" s="121"/>
      <c r="C4" s="121"/>
      <c r="D4" s="121"/>
      <c r="E4" s="121"/>
      <c r="F4" s="121"/>
    </row>
    <row r="5" spans="1:19">
      <c r="A5" s="121"/>
      <c r="B5" s="121"/>
      <c r="C5" s="121"/>
      <c r="D5" s="121"/>
      <c r="E5" s="121"/>
      <c r="F5" s="121"/>
    </row>
    <row r="6" spans="1:19">
      <c r="A6" s="121"/>
      <c r="B6" s="121"/>
      <c r="C6" s="121"/>
      <c r="D6" s="121"/>
      <c r="E6" s="121"/>
      <c r="F6" s="121"/>
    </row>
    <row r="7" spans="1:19">
      <c r="A7" s="121"/>
      <c r="B7" s="121"/>
      <c r="C7" s="121"/>
      <c r="D7" s="121"/>
      <c r="E7" s="121"/>
      <c r="F7" s="121"/>
    </row>
    <row r="8" spans="1:19">
      <c r="A8" s="121"/>
      <c r="B8" s="121"/>
      <c r="C8" s="121"/>
      <c r="D8" s="121"/>
      <c r="E8" s="121"/>
      <c r="F8" s="121"/>
    </row>
    <row r="10" spans="1:19">
      <c r="G10" s="85" t="s">
        <v>73</v>
      </c>
    </row>
    <row r="11" spans="1:19" ht="39" customHeight="1">
      <c r="A11" s="139" t="s">
        <v>35</v>
      </c>
      <c r="B11" s="140"/>
      <c r="C11" s="140"/>
      <c r="D11" s="140"/>
      <c r="E11" s="140"/>
      <c r="F11" s="141"/>
      <c r="G11" s="74" t="s">
        <v>74</v>
      </c>
      <c r="H11" s="66" t="s">
        <v>51</v>
      </c>
      <c r="J11" s="139" t="s">
        <v>35</v>
      </c>
      <c r="K11" s="140"/>
      <c r="L11" s="140"/>
      <c r="M11" s="140"/>
      <c r="N11" s="140"/>
      <c r="O11" s="141"/>
    </row>
    <row r="12" spans="1:19" ht="32.25" customHeight="1">
      <c r="A12" s="135" t="s">
        <v>57</v>
      </c>
      <c r="B12" s="135"/>
      <c r="C12" s="135"/>
      <c r="D12" s="142" t="s">
        <v>29</v>
      </c>
      <c r="E12" s="142"/>
      <c r="F12" s="142"/>
      <c r="G12" s="74" t="s">
        <v>58</v>
      </c>
      <c r="H12" s="66" t="s">
        <v>52</v>
      </c>
      <c r="J12" s="135" t="s">
        <v>57</v>
      </c>
      <c r="K12" s="135"/>
      <c r="L12" s="135"/>
      <c r="M12" s="144" t="s">
        <v>58</v>
      </c>
      <c r="N12" s="144"/>
      <c r="O12" s="144"/>
      <c r="P12" s="74">
        <f>IF(D12=M12,1,0)</f>
        <v>0</v>
      </c>
      <c r="Q12" s="44"/>
      <c r="R12" s="44"/>
      <c r="S12" s="44"/>
    </row>
    <row r="13" spans="1:19" ht="32.25" customHeight="1">
      <c r="A13" s="135" t="s">
        <v>59</v>
      </c>
      <c r="B13" s="135"/>
      <c r="C13" s="135"/>
      <c r="D13" s="142" t="s">
        <v>29</v>
      </c>
      <c r="E13" s="142"/>
      <c r="F13" s="142"/>
      <c r="G13" s="74" t="s">
        <v>75</v>
      </c>
      <c r="H13" s="66" t="s">
        <v>37</v>
      </c>
      <c r="J13" s="135" t="s">
        <v>59</v>
      </c>
      <c r="K13" s="135"/>
      <c r="L13" s="135"/>
      <c r="M13" s="145">
        <v>2</v>
      </c>
      <c r="N13" s="145"/>
      <c r="O13" s="145"/>
      <c r="P13" s="74">
        <f t="shared" ref="P13:P25" si="0">IF(D13=M13,1,0)</f>
        <v>0</v>
      </c>
      <c r="Q13" s="44"/>
      <c r="R13" s="44"/>
      <c r="S13" s="44"/>
    </row>
    <row r="14" spans="1:19" ht="32.25" customHeight="1">
      <c r="A14" s="135" t="s">
        <v>60</v>
      </c>
      <c r="B14" s="135"/>
      <c r="C14" s="135"/>
      <c r="D14" s="142" t="s">
        <v>29</v>
      </c>
      <c r="E14" s="142"/>
      <c r="F14" s="142"/>
      <c r="G14" s="86" t="s">
        <v>29</v>
      </c>
      <c r="H14" s="66" t="s">
        <v>53</v>
      </c>
      <c r="J14" s="135" t="s">
        <v>60</v>
      </c>
      <c r="K14" s="135"/>
      <c r="L14" s="135"/>
      <c r="M14" s="145" t="s">
        <v>36</v>
      </c>
      <c r="N14" s="145"/>
      <c r="O14" s="145"/>
      <c r="P14" s="74">
        <f t="shared" si="0"/>
        <v>0</v>
      </c>
      <c r="Q14" s="44"/>
      <c r="R14" s="44"/>
      <c r="S14" s="44"/>
    </row>
    <row r="15" spans="1:19" ht="32.25" customHeight="1">
      <c r="A15" s="135" t="s">
        <v>61</v>
      </c>
      <c r="B15" s="135"/>
      <c r="C15" s="135"/>
      <c r="D15" s="142" t="s">
        <v>29</v>
      </c>
      <c r="E15" s="142"/>
      <c r="F15" s="142"/>
      <c r="G15" s="74">
        <v>1</v>
      </c>
      <c r="H15" s="66" t="s">
        <v>54</v>
      </c>
      <c r="J15" s="135" t="s">
        <v>61</v>
      </c>
      <c r="K15" s="135"/>
      <c r="L15" s="135"/>
      <c r="M15" s="145" t="s">
        <v>37</v>
      </c>
      <c r="N15" s="145"/>
      <c r="O15" s="145"/>
      <c r="P15" s="74">
        <f t="shared" si="0"/>
        <v>0</v>
      </c>
      <c r="Q15" s="44"/>
      <c r="R15" s="44"/>
      <c r="S15" s="44"/>
    </row>
    <row r="16" spans="1:19" ht="32.25" customHeight="1">
      <c r="A16" s="135" t="s">
        <v>62</v>
      </c>
      <c r="B16" s="135"/>
      <c r="C16" s="135"/>
      <c r="D16" s="142" t="s">
        <v>29</v>
      </c>
      <c r="E16" s="142"/>
      <c r="F16" s="142"/>
      <c r="G16" s="74">
        <v>2</v>
      </c>
      <c r="H16" s="66" t="s">
        <v>29</v>
      </c>
      <c r="J16" s="135" t="s">
        <v>62</v>
      </c>
      <c r="K16" s="135"/>
      <c r="L16" s="135"/>
      <c r="M16" s="145" t="s">
        <v>63</v>
      </c>
      <c r="N16" s="145"/>
      <c r="O16" s="145"/>
      <c r="P16" s="74">
        <f t="shared" si="0"/>
        <v>0</v>
      </c>
      <c r="Q16" s="44"/>
      <c r="R16" s="44"/>
      <c r="S16" s="44"/>
    </row>
    <row r="17" spans="1:19" ht="32.25" customHeight="1">
      <c r="A17" s="136" t="s">
        <v>210</v>
      </c>
      <c r="B17" s="135"/>
      <c r="C17" s="135"/>
      <c r="D17" s="142" t="s">
        <v>29</v>
      </c>
      <c r="E17" s="142"/>
      <c r="F17" s="142"/>
      <c r="G17" s="74">
        <v>3</v>
      </c>
      <c r="H17" s="74" t="s">
        <v>77</v>
      </c>
      <c r="J17" s="136" t="s">
        <v>210</v>
      </c>
      <c r="K17" s="135"/>
      <c r="L17" s="135"/>
      <c r="M17" s="145">
        <v>1.778</v>
      </c>
      <c r="N17" s="145"/>
      <c r="O17" s="145"/>
      <c r="P17" s="74">
        <f t="shared" si="0"/>
        <v>0</v>
      </c>
      <c r="Q17" s="269" t="s">
        <v>64</v>
      </c>
      <c r="R17" s="44"/>
      <c r="S17" s="44"/>
    </row>
    <row r="18" spans="1:19" ht="32.25" customHeight="1">
      <c r="A18" s="136" t="s">
        <v>211</v>
      </c>
      <c r="B18" s="135"/>
      <c r="C18" s="135"/>
      <c r="D18" s="137" t="s">
        <v>29</v>
      </c>
      <c r="E18" s="137"/>
      <c r="F18" s="137"/>
      <c r="G18" s="74">
        <v>4</v>
      </c>
      <c r="H18" s="74" t="s">
        <v>78</v>
      </c>
      <c r="J18" s="136" t="s">
        <v>211</v>
      </c>
      <c r="K18" s="135"/>
      <c r="L18" s="135"/>
      <c r="M18" s="146">
        <v>0.56000000000000005</v>
      </c>
      <c r="N18" s="146"/>
      <c r="O18" s="146"/>
      <c r="P18" s="74">
        <f t="shared" si="0"/>
        <v>0</v>
      </c>
      <c r="Q18" s="269" t="s">
        <v>65</v>
      </c>
      <c r="R18" s="44"/>
      <c r="S18" s="44"/>
    </row>
    <row r="19" spans="1:19" ht="32.25" customHeight="1">
      <c r="A19" s="135" t="s">
        <v>66</v>
      </c>
      <c r="B19" s="135"/>
      <c r="C19" s="135"/>
      <c r="D19" s="138">
        <v>4</v>
      </c>
      <c r="E19" s="138"/>
      <c r="F19" s="138"/>
      <c r="G19" s="74">
        <v>5</v>
      </c>
      <c r="H19" s="74" t="s">
        <v>63</v>
      </c>
      <c r="J19" s="135" t="s">
        <v>66</v>
      </c>
      <c r="K19" s="135"/>
      <c r="L19" s="135"/>
      <c r="M19" s="138">
        <v>4</v>
      </c>
      <c r="N19" s="138"/>
      <c r="O19" s="138"/>
      <c r="P19" s="74"/>
      <c r="Q19" s="44"/>
      <c r="R19" s="44"/>
      <c r="S19" s="44"/>
    </row>
    <row r="20" spans="1:19" ht="32.25" customHeight="1">
      <c r="A20" s="135" t="s">
        <v>67</v>
      </c>
      <c r="B20" s="135"/>
      <c r="C20" s="135"/>
      <c r="D20" s="142" t="s">
        <v>29</v>
      </c>
      <c r="E20" s="142"/>
      <c r="F20" s="142"/>
      <c r="G20" s="74" t="s">
        <v>29</v>
      </c>
      <c r="H20" s="74" t="s">
        <v>79</v>
      </c>
      <c r="J20" s="135" t="s">
        <v>67</v>
      </c>
      <c r="K20" s="135"/>
      <c r="L20" s="135"/>
      <c r="M20" s="145">
        <v>1</v>
      </c>
      <c r="N20" s="145"/>
      <c r="O20" s="145"/>
      <c r="P20" s="74">
        <f t="shared" si="0"/>
        <v>0</v>
      </c>
      <c r="Q20" s="44"/>
      <c r="R20" s="44"/>
      <c r="S20" s="44"/>
    </row>
    <row r="21" spans="1:19" ht="32.25" customHeight="1">
      <c r="A21" s="135" t="s">
        <v>212</v>
      </c>
      <c r="B21" s="135"/>
      <c r="C21" s="135"/>
      <c r="D21" s="142" t="s">
        <v>29</v>
      </c>
      <c r="E21" s="142"/>
      <c r="F21" s="142"/>
      <c r="G21" s="74" t="s">
        <v>76</v>
      </c>
      <c r="H21" s="74" t="s">
        <v>80</v>
      </c>
      <c r="J21" s="135" t="s">
        <v>212</v>
      </c>
      <c r="K21" s="135"/>
      <c r="L21" s="135"/>
      <c r="M21" s="145">
        <v>1.6</v>
      </c>
      <c r="N21" s="145"/>
      <c r="O21" s="145"/>
      <c r="P21" s="74">
        <f t="shared" si="0"/>
        <v>0</v>
      </c>
      <c r="Q21" s="44"/>
      <c r="R21" s="44"/>
      <c r="S21" s="44"/>
    </row>
    <row r="22" spans="1:19" ht="32.25" customHeight="1">
      <c r="A22" s="135" t="s">
        <v>213</v>
      </c>
      <c r="B22" s="135"/>
      <c r="C22" s="135"/>
      <c r="D22" s="142" t="s">
        <v>29</v>
      </c>
      <c r="E22" s="142"/>
      <c r="F22" s="142"/>
      <c r="G22" s="74" t="s">
        <v>48</v>
      </c>
      <c r="H22" s="74" t="s">
        <v>81</v>
      </c>
      <c r="J22" s="135" t="s">
        <v>213</v>
      </c>
      <c r="K22" s="135"/>
      <c r="L22" s="135"/>
      <c r="M22" s="145">
        <v>1.3</v>
      </c>
      <c r="N22" s="145"/>
      <c r="O22" s="145"/>
      <c r="P22" s="74">
        <f t="shared" si="0"/>
        <v>0</v>
      </c>
      <c r="Q22" s="44"/>
      <c r="R22" s="44"/>
      <c r="S22" s="44"/>
    </row>
    <row r="23" spans="1:19" ht="32.25" customHeight="1">
      <c r="A23" s="135" t="s">
        <v>214</v>
      </c>
      <c r="B23" s="135"/>
      <c r="C23" s="135"/>
      <c r="D23" s="142" t="s">
        <v>29</v>
      </c>
      <c r="E23" s="142"/>
      <c r="F23" s="142"/>
      <c r="G23" s="74" t="s">
        <v>49</v>
      </c>
      <c r="H23" s="74" t="s">
        <v>29</v>
      </c>
      <c r="J23" s="135" t="s">
        <v>214</v>
      </c>
      <c r="K23" s="135"/>
      <c r="L23" s="135"/>
      <c r="M23" s="145">
        <v>1</v>
      </c>
      <c r="N23" s="145"/>
      <c r="O23" s="145"/>
      <c r="P23" s="74">
        <f t="shared" si="0"/>
        <v>0</v>
      </c>
      <c r="Q23" s="44"/>
      <c r="R23" s="44"/>
      <c r="S23" s="44"/>
    </row>
    <row r="24" spans="1:19" ht="32.25" customHeight="1">
      <c r="A24" s="136" t="s">
        <v>215</v>
      </c>
      <c r="B24" s="135"/>
      <c r="C24" s="135"/>
      <c r="D24" s="142" t="s">
        <v>29</v>
      </c>
      <c r="E24" s="142"/>
      <c r="F24" s="142"/>
      <c r="G24" s="74" t="s">
        <v>50</v>
      </c>
      <c r="H24" s="74" t="s">
        <v>69</v>
      </c>
      <c r="J24" s="136" t="s">
        <v>215</v>
      </c>
      <c r="K24" s="135"/>
      <c r="L24" s="135"/>
      <c r="M24" s="145">
        <v>0.4</v>
      </c>
      <c r="N24" s="145"/>
      <c r="O24" s="145"/>
      <c r="P24" s="74">
        <f t="shared" si="0"/>
        <v>0</v>
      </c>
      <c r="Q24" s="44"/>
      <c r="R24" s="44"/>
      <c r="S24" s="44"/>
    </row>
    <row r="25" spans="1:19" ht="32.25" customHeight="1">
      <c r="A25" s="136" t="s">
        <v>386</v>
      </c>
      <c r="B25" s="135"/>
      <c r="C25" s="135"/>
      <c r="D25" s="142" t="s">
        <v>29</v>
      </c>
      <c r="E25" s="142"/>
      <c r="F25" s="142"/>
      <c r="G25" s="74" t="s">
        <v>36</v>
      </c>
      <c r="H25" s="74" t="s">
        <v>82</v>
      </c>
      <c r="J25" s="136" t="s">
        <v>386</v>
      </c>
      <c r="K25" s="135"/>
      <c r="L25" s="135"/>
      <c r="M25" s="145">
        <v>1.871</v>
      </c>
      <c r="N25" s="145"/>
      <c r="O25" s="145"/>
      <c r="P25" s="74">
        <f t="shared" si="0"/>
        <v>0</v>
      </c>
      <c r="Q25" s="44"/>
      <c r="R25" s="44"/>
      <c r="S25" s="44"/>
    </row>
    <row r="26" spans="1:19" ht="32.25" customHeight="1">
      <c r="G26" s="74" t="s">
        <v>29</v>
      </c>
      <c r="H26" s="74" t="s">
        <v>29</v>
      </c>
      <c r="P26" s="44"/>
      <c r="Q26" s="44"/>
      <c r="R26" s="44"/>
      <c r="S26" s="44"/>
    </row>
    <row r="27" spans="1:19">
      <c r="G27" s="44"/>
      <c r="H27" s="44"/>
      <c r="P27" s="44"/>
      <c r="Q27" s="44"/>
      <c r="R27" s="44"/>
      <c r="S27" s="44"/>
    </row>
    <row r="28" spans="1:19">
      <c r="G28" s="44"/>
      <c r="H28" s="44"/>
      <c r="P28" s="44"/>
      <c r="Q28" s="44"/>
      <c r="R28" s="44"/>
      <c r="S28" s="44"/>
    </row>
    <row r="29" spans="1:19" ht="21">
      <c r="A29" s="139" t="s">
        <v>68</v>
      </c>
      <c r="B29" s="140"/>
      <c r="C29" s="140"/>
      <c r="D29" s="140"/>
      <c r="E29" s="140"/>
      <c r="F29" s="141"/>
      <c r="G29" s="44"/>
      <c r="H29" s="44"/>
      <c r="J29" s="139" t="s">
        <v>68</v>
      </c>
      <c r="K29" s="140"/>
      <c r="L29" s="140"/>
      <c r="M29" s="140"/>
      <c r="N29" s="140"/>
      <c r="O29" s="141"/>
      <c r="P29" s="44"/>
      <c r="Q29" s="44"/>
      <c r="R29" s="44"/>
      <c r="S29" s="44"/>
    </row>
    <row r="30" spans="1:19" ht="33" customHeight="1">
      <c r="A30" s="136" t="s">
        <v>216</v>
      </c>
      <c r="B30" s="135"/>
      <c r="C30" s="135"/>
      <c r="D30" s="142" t="s">
        <v>29</v>
      </c>
      <c r="E30" s="142"/>
      <c r="F30" s="142"/>
      <c r="G30" s="44"/>
      <c r="H30" s="44"/>
      <c r="J30" s="136" t="s">
        <v>216</v>
      </c>
      <c r="K30" s="135"/>
      <c r="L30" s="135"/>
      <c r="M30" s="145">
        <v>2.9</v>
      </c>
      <c r="N30" s="145"/>
      <c r="O30" s="145"/>
      <c r="P30" s="74">
        <f t="shared" ref="P30:P36" si="1">IF(D30=M30,1,0)</f>
        <v>0</v>
      </c>
      <c r="Q30" s="44"/>
      <c r="R30" s="44"/>
      <c r="S30" s="44"/>
    </row>
    <row r="31" spans="1:19" ht="33" customHeight="1">
      <c r="A31" s="136" t="s">
        <v>217</v>
      </c>
      <c r="B31" s="135"/>
      <c r="C31" s="135"/>
      <c r="D31" s="142" t="s">
        <v>29</v>
      </c>
      <c r="E31" s="142"/>
      <c r="F31" s="142"/>
      <c r="G31" s="44"/>
      <c r="H31" s="44"/>
      <c r="J31" s="136" t="s">
        <v>217</v>
      </c>
      <c r="K31" s="135"/>
      <c r="L31" s="135"/>
      <c r="M31" s="145">
        <v>7.5</v>
      </c>
      <c r="N31" s="145"/>
      <c r="O31" s="145"/>
      <c r="P31" s="74">
        <f t="shared" si="1"/>
        <v>0</v>
      </c>
      <c r="Q31" s="44"/>
      <c r="R31" s="44"/>
      <c r="S31" s="44"/>
    </row>
    <row r="32" spans="1:19" ht="33" customHeight="1">
      <c r="A32" s="135" t="s">
        <v>218</v>
      </c>
      <c r="B32" s="135"/>
      <c r="C32" s="135"/>
      <c r="D32" s="142" t="s">
        <v>29</v>
      </c>
      <c r="E32" s="142"/>
      <c r="F32" s="142"/>
      <c r="G32" s="44"/>
      <c r="H32" s="44"/>
      <c r="J32" s="135" t="s">
        <v>218</v>
      </c>
      <c r="K32" s="135"/>
      <c r="L32" s="135"/>
      <c r="M32" s="145" t="s">
        <v>69</v>
      </c>
      <c r="N32" s="145"/>
      <c r="O32" s="145"/>
      <c r="P32" s="74">
        <f t="shared" si="1"/>
        <v>0</v>
      </c>
      <c r="Q32" s="44"/>
      <c r="R32" s="44"/>
      <c r="S32" s="44"/>
    </row>
    <row r="33" spans="1:19" ht="33" customHeight="1">
      <c r="A33" s="136" t="s">
        <v>219</v>
      </c>
      <c r="B33" s="135"/>
      <c r="C33" s="135"/>
      <c r="D33" s="142" t="s">
        <v>29</v>
      </c>
      <c r="E33" s="142"/>
      <c r="F33" s="142"/>
      <c r="G33" s="44"/>
      <c r="H33" s="44"/>
      <c r="J33" s="136" t="s">
        <v>219</v>
      </c>
      <c r="K33" s="135"/>
      <c r="L33" s="135"/>
      <c r="M33" s="145">
        <v>6.3</v>
      </c>
      <c r="N33" s="145"/>
      <c r="O33" s="145"/>
      <c r="P33" s="74">
        <f t="shared" si="1"/>
        <v>0</v>
      </c>
      <c r="Q33" s="44"/>
      <c r="R33" s="44"/>
      <c r="S33" s="44"/>
    </row>
    <row r="34" spans="1:19" ht="33" customHeight="1">
      <c r="A34" s="136" t="s">
        <v>220</v>
      </c>
      <c r="B34" s="135"/>
      <c r="C34" s="135"/>
      <c r="D34" s="142" t="s">
        <v>29</v>
      </c>
      <c r="E34" s="142"/>
      <c r="F34" s="142"/>
      <c r="G34" s="44"/>
      <c r="H34" s="44"/>
      <c r="J34" s="136" t="s">
        <v>220</v>
      </c>
      <c r="K34" s="135"/>
      <c r="L34" s="135"/>
      <c r="M34" s="145">
        <v>0.5</v>
      </c>
      <c r="N34" s="145"/>
      <c r="O34" s="145"/>
      <c r="P34" s="74">
        <f t="shared" si="1"/>
        <v>0</v>
      </c>
      <c r="Q34" s="44"/>
      <c r="R34" s="44"/>
      <c r="S34" s="44"/>
    </row>
    <row r="35" spans="1:19" ht="33" customHeight="1">
      <c r="A35" s="136" t="s">
        <v>221</v>
      </c>
      <c r="B35" s="135"/>
      <c r="C35" s="135"/>
      <c r="D35" s="142" t="s">
        <v>29</v>
      </c>
      <c r="E35" s="142"/>
      <c r="F35" s="142"/>
      <c r="G35" s="44"/>
      <c r="H35" s="44"/>
      <c r="J35" s="136" t="s">
        <v>221</v>
      </c>
      <c r="K35" s="135"/>
      <c r="L35" s="135"/>
      <c r="M35" s="145">
        <v>9.3000000000000007</v>
      </c>
      <c r="N35" s="145"/>
      <c r="O35" s="145"/>
      <c r="P35" s="74">
        <f t="shared" si="1"/>
        <v>0</v>
      </c>
      <c r="Q35" s="44"/>
      <c r="R35" s="44"/>
      <c r="S35" s="44"/>
    </row>
    <row r="36" spans="1:19" ht="33" customHeight="1">
      <c r="A36" s="135" t="s">
        <v>222</v>
      </c>
      <c r="B36" s="135"/>
      <c r="C36" s="135"/>
      <c r="D36" s="142" t="s">
        <v>29</v>
      </c>
      <c r="E36" s="142"/>
      <c r="F36" s="142"/>
      <c r="G36" s="44"/>
      <c r="H36" s="44"/>
      <c r="J36" s="135" t="s">
        <v>222</v>
      </c>
      <c r="K36" s="135"/>
      <c r="L36" s="135"/>
      <c r="M36" s="145" t="s">
        <v>69</v>
      </c>
      <c r="N36" s="145"/>
      <c r="O36" s="145"/>
      <c r="P36" s="74">
        <f t="shared" si="1"/>
        <v>0</v>
      </c>
      <c r="Q36" s="44"/>
      <c r="R36" s="44"/>
      <c r="S36" s="44"/>
    </row>
    <row r="37" spans="1:19">
      <c r="G37" s="44"/>
      <c r="H37" s="44"/>
      <c r="P37" s="44"/>
      <c r="Q37" s="44"/>
      <c r="R37" s="44"/>
      <c r="S37" s="44"/>
    </row>
    <row r="38" spans="1:19">
      <c r="P38" s="44"/>
      <c r="Q38" s="44"/>
      <c r="R38" s="44"/>
      <c r="S38" s="44"/>
    </row>
    <row r="39" spans="1:19" ht="21">
      <c r="A39" s="87" t="s">
        <v>70</v>
      </c>
      <c r="J39" s="87" t="s">
        <v>70</v>
      </c>
      <c r="P39" s="44"/>
      <c r="Q39" s="44"/>
      <c r="R39" s="44"/>
      <c r="S39" s="44"/>
    </row>
    <row r="40" spans="1:19">
      <c r="A40" s="143" t="s">
        <v>29</v>
      </c>
      <c r="B40" s="143"/>
      <c r="C40" s="143"/>
      <c r="D40" s="143"/>
      <c r="E40" s="143"/>
      <c r="F40" s="143"/>
      <c r="J40" s="147" t="s">
        <v>71</v>
      </c>
      <c r="K40" s="147"/>
      <c r="L40" s="147"/>
      <c r="M40" s="147"/>
      <c r="N40" s="147"/>
      <c r="O40" s="147"/>
      <c r="P40" s="74">
        <f>IF(A40=J40,1,0)</f>
        <v>0</v>
      </c>
      <c r="Q40" s="44"/>
      <c r="R40" s="44"/>
      <c r="S40" s="44"/>
    </row>
    <row r="41" spans="1:19">
      <c r="A41" s="44" t="s">
        <v>71</v>
      </c>
      <c r="J41" s="44" t="s">
        <v>71</v>
      </c>
      <c r="P41" s="44"/>
      <c r="Q41" s="44">
        <f>SUM(P12:P40)</f>
        <v>0</v>
      </c>
      <c r="R41" s="44"/>
      <c r="S41" s="44"/>
    </row>
    <row r="42" spans="1:19">
      <c r="A42" s="44" t="s">
        <v>72</v>
      </c>
      <c r="P42" s="44"/>
      <c r="Q42" s="44"/>
      <c r="R42" s="44"/>
      <c r="S42" s="44"/>
    </row>
    <row r="43" spans="1:19">
      <c r="A43" s="44" t="s">
        <v>29</v>
      </c>
    </row>
  </sheetData>
  <sheetProtection password="CC09" sheet="1" objects="1" scenarios="1" selectLockedCells="1"/>
  <mergeCells count="91">
    <mergeCell ref="J35:L35"/>
    <mergeCell ref="M35:O35"/>
    <mergeCell ref="J36:L36"/>
    <mergeCell ref="M36:O36"/>
    <mergeCell ref="J40:O40"/>
    <mergeCell ref="J32:L32"/>
    <mergeCell ref="M32:O32"/>
    <mergeCell ref="J33:L33"/>
    <mergeCell ref="M33:O33"/>
    <mergeCell ref="J34:L34"/>
    <mergeCell ref="M34:O34"/>
    <mergeCell ref="J25:L25"/>
    <mergeCell ref="M25:O25"/>
    <mergeCell ref="J29:O29"/>
    <mergeCell ref="J30:L30"/>
    <mergeCell ref="M30:O30"/>
    <mergeCell ref="J22:L22"/>
    <mergeCell ref="M22:O22"/>
    <mergeCell ref="J23:L23"/>
    <mergeCell ref="M23:O23"/>
    <mergeCell ref="J24:L24"/>
    <mergeCell ref="M24:O24"/>
    <mergeCell ref="A36:C36"/>
    <mergeCell ref="D36:F36"/>
    <mergeCell ref="J16:L16"/>
    <mergeCell ref="M16:O16"/>
    <mergeCell ref="J17:L17"/>
    <mergeCell ref="M17:O17"/>
    <mergeCell ref="J18:L18"/>
    <mergeCell ref="M18:O18"/>
    <mergeCell ref="J19:L19"/>
    <mergeCell ref="M19:O19"/>
    <mergeCell ref="J20:L20"/>
    <mergeCell ref="M20:O20"/>
    <mergeCell ref="J21:L21"/>
    <mergeCell ref="M21:O21"/>
    <mergeCell ref="J31:L31"/>
    <mergeCell ref="M31:O31"/>
    <mergeCell ref="A33:C33"/>
    <mergeCell ref="D33:F33"/>
    <mergeCell ref="A40:F40"/>
    <mergeCell ref="J11:O11"/>
    <mergeCell ref="J12:L12"/>
    <mergeCell ref="M12:O12"/>
    <mergeCell ref="J13:L13"/>
    <mergeCell ref="M13:O13"/>
    <mergeCell ref="J14:L14"/>
    <mergeCell ref="M14:O14"/>
    <mergeCell ref="J15:L15"/>
    <mergeCell ref="M15:O15"/>
    <mergeCell ref="A34:C34"/>
    <mergeCell ref="D34:F34"/>
    <mergeCell ref="A35:C35"/>
    <mergeCell ref="D35:F35"/>
    <mergeCell ref="A31:C31"/>
    <mergeCell ref="D31:F31"/>
    <mergeCell ref="A32:C32"/>
    <mergeCell ref="D32:F32"/>
    <mergeCell ref="A22:C22"/>
    <mergeCell ref="A24:C24"/>
    <mergeCell ref="A25:C25"/>
    <mergeCell ref="A29:F29"/>
    <mergeCell ref="A30:C30"/>
    <mergeCell ref="D30:F30"/>
    <mergeCell ref="D20:F20"/>
    <mergeCell ref="D21:F21"/>
    <mergeCell ref="D22:F22"/>
    <mergeCell ref="D23:F23"/>
    <mergeCell ref="D24:F24"/>
    <mergeCell ref="D25:F25"/>
    <mergeCell ref="A23:C23"/>
    <mergeCell ref="A20:C20"/>
    <mergeCell ref="A21:C21"/>
    <mergeCell ref="A4:F8"/>
    <mergeCell ref="A12:C12"/>
    <mergeCell ref="A13:C13"/>
    <mergeCell ref="A14:C14"/>
    <mergeCell ref="A15:C15"/>
    <mergeCell ref="A11:F11"/>
    <mergeCell ref="D12:F12"/>
    <mergeCell ref="D13:F13"/>
    <mergeCell ref="D14:F14"/>
    <mergeCell ref="D15:F15"/>
    <mergeCell ref="A16:C16"/>
    <mergeCell ref="A17:C17"/>
    <mergeCell ref="A18:C18"/>
    <mergeCell ref="A19:C19"/>
    <mergeCell ref="D18:F18"/>
    <mergeCell ref="D19:F19"/>
    <mergeCell ref="D16:F16"/>
    <mergeCell ref="D17:F17"/>
  </mergeCells>
  <dataValidations count="7">
    <dataValidation type="list" allowBlank="1" showInputMessage="1" showErrorMessage="1" sqref="D13:F13 M13:O13">
      <formula1>$G$15:$G$20</formula1>
    </dataValidation>
    <dataValidation type="list" allowBlank="1" showInputMessage="1" showErrorMessage="1" sqref="D14:F14 M14:O14">
      <formula1>$G$21:$G$26</formula1>
    </dataValidation>
    <dataValidation type="list" allowBlank="1" showInputMessage="1" showErrorMessage="1" sqref="D15:F15 M15:O15">
      <formula1>$H$11:$H$16</formula1>
    </dataValidation>
    <dataValidation type="list" allowBlank="1" showInputMessage="1" showErrorMessage="1" sqref="D16:F16 M16:O16">
      <formula1>$H$17:$H$23</formula1>
    </dataValidation>
    <dataValidation type="list" allowBlank="1" showInputMessage="1" showErrorMessage="1" sqref="D32:F32 D36:F36 M32:O32 M36:O36">
      <formula1>$H$24:$H$26</formula1>
    </dataValidation>
    <dataValidation type="list" allowBlank="1" showInputMessage="1" showErrorMessage="1" sqref="A40:F40 J40:O40">
      <formula1>$A$41:$A$43</formula1>
    </dataValidation>
    <dataValidation type="list" allowBlank="1" showInputMessage="1" showErrorMessage="1" sqref="D12:F12 M12:O12">
      <formula1>$G$10:$G$14</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dimension ref="A1:S47"/>
  <sheetViews>
    <sheetView showGridLines="0" zoomScale="80" zoomScaleNormal="80" workbookViewId="0">
      <selection activeCell="D19" sqref="D19:F19"/>
    </sheetView>
  </sheetViews>
  <sheetFormatPr baseColWidth="10" defaultColWidth="12.28515625" defaultRowHeight="15"/>
  <cols>
    <col min="1" max="16384" width="12.28515625" style="39"/>
  </cols>
  <sheetData>
    <row r="1" spans="1:10" ht="21">
      <c r="A1" s="35" t="s">
        <v>383</v>
      </c>
      <c r="B1" s="37"/>
      <c r="C1" s="37"/>
      <c r="D1" s="37"/>
      <c r="E1" s="37"/>
      <c r="F1" s="37"/>
      <c r="G1" s="38"/>
      <c r="I1" s="5">
        <f>(S23+M30+R41+Q46)</f>
        <v>0</v>
      </c>
      <c r="J1" s="4" t="s">
        <v>382</v>
      </c>
    </row>
    <row r="2" spans="1:10">
      <c r="I2" s="4"/>
      <c r="J2" s="4"/>
    </row>
    <row r="3" spans="1:10">
      <c r="I3" s="6">
        <f>14-S47</f>
        <v>14</v>
      </c>
      <c r="J3" s="4" t="s">
        <v>32</v>
      </c>
    </row>
    <row r="4" spans="1:10">
      <c r="A4" s="121" t="s">
        <v>84</v>
      </c>
      <c r="B4" s="121"/>
      <c r="C4" s="121"/>
      <c r="D4" s="121"/>
      <c r="E4" s="121"/>
      <c r="F4" s="121"/>
      <c r="G4" s="121"/>
    </row>
    <row r="5" spans="1:10">
      <c r="A5" s="121"/>
      <c r="B5" s="121"/>
      <c r="C5" s="121"/>
      <c r="D5" s="121"/>
      <c r="E5" s="121"/>
      <c r="F5" s="121"/>
      <c r="G5" s="121"/>
    </row>
    <row r="6" spans="1:10">
      <c r="A6" s="121"/>
      <c r="B6" s="121"/>
      <c r="C6" s="121"/>
      <c r="D6" s="121"/>
      <c r="E6" s="121"/>
      <c r="F6" s="121"/>
      <c r="G6" s="121"/>
    </row>
    <row r="7" spans="1:10">
      <c r="A7" s="121"/>
      <c r="B7" s="121"/>
      <c r="C7" s="121"/>
      <c r="D7" s="121"/>
      <c r="E7" s="121"/>
      <c r="F7" s="121"/>
      <c r="G7" s="121"/>
    </row>
    <row r="10" spans="1:10" ht="15.75">
      <c r="A10" s="70" t="s">
        <v>85</v>
      </c>
    </row>
    <row r="11" spans="1:10" ht="15.75">
      <c r="A11" s="70"/>
    </row>
    <row r="12" spans="1:10" ht="15.75">
      <c r="A12" s="70" t="s">
        <v>86</v>
      </c>
    </row>
    <row r="13" spans="1:10" ht="15.75">
      <c r="A13" s="71"/>
    </row>
    <row r="14" spans="1:10" ht="15.75">
      <c r="A14" s="70" t="s">
        <v>87</v>
      </c>
    </row>
    <row r="17" spans="1:19" ht="15.75">
      <c r="A17" s="72" t="s">
        <v>112</v>
      </c>
    </row>
    <row r="19" spans="1:19" ht="18.75">
      <c r="A19" s="148" t="s">
        <v>88</v>
      </c>
      <c r="B19" s="159"/>
      <c r="C19" s="149"/>
      <c r="D19" s="160" t="s">
        <v>29</v>
      </c>
      <c r="E19" s="161"/>
      <c r="F19" s="162"/>
      <c r="G19" s="73" t="s">
        <v>89</v>
      </c>
      <c r="I19" s="74" t="s">
        <v>76</v>
      </c>
      <c r="K19" s="148" t="s">
        <v>88</v>
      </c>
      <c r="L19" s="159"/>
      <c r="M19" s="149"/>
      <c r="N19" s="175">
        <v>1.8</v>
      </c>
      <c r="O19" s="176"/>
      <c r="P19" s="177"/>
      <c r="Q19" s="74">
        <f>IF(D19=N19,1,)</f>
        <v>0</v>
      </c>
      <c r="R19" s="44"/>
      <c r="S19" s="44"/>
    </row>
    <row r="20" spans="1:19" ht="18.75">
      <c r="A20" s="148" t="s">
        <v>90</v>
      </c>
      <c r="B20" s="159"/>
      <c r="C20" s="149"/>
      <c r="D20" s="160" t="s">
        <v>29</v>
      </c>
      <c r="E20" s="161"/>
      <c r="F20" s="162"/>
      <c r="G20" s="73" t="s">
        <v>89</v>
      </c>
      <c r="I20" s="74" t="s">
        <v>48</v>
      </c>
      <c r="K20" s="148" t="s">
        <v>90</v>
      </c>
      <c r="L20" s="159"/>
      <c r="M20" s="149"/>
      <c r="N20" s="175">
        <v>2.8</v>
      </c>
      <c r="O20" s="176"/>
      <c r="P20" s="177"/>
      <c r="Q20" s="74">
        <f>IF(D20=N20,1,)</f>
        <v>0</v>
      </c>
      <c r="R20" s="44"/>
      <c r="S20" s="44"/>
    </row>
    <row r="21" spans="1:19" ht="18.75">
      <c r="A21" s="148" t="s">
        <v>59</v>
      </c>
      <c r="B21" s="149"/>
      <c r="C21" s="75" t="s">
        <v>29</v>
      </c>
      <c r="D21" s="150" t="s">
        <v>92</v>
      </c>
      <c r="E21" s="151"/>
      <c r="F21" s="156" t="s">
        <v>29</v>
      </c>
      <c r="I21" s="74" t="s">
        <v>49</v>
      </c>
      <c r="K21" s="148" t="s">
        <v>59</v>
      </c>
      <c r="L21" s="149"/>
      <c r="M21" s="76">
        <v>2</v>
      </c>
      <c r="N21" s="150" t="s">
        <v>92</v>
      </c>
      <c r="O21" s="151"/>
      <c r="P21" s="178">
        <v>745</v>
      </c>
      <c r="Q21" s="74">
        <f>IF(C21=M21,1,)</f>
        <v>0</v>
      </c>
      <c r="R21" s="74">
        <f>IF(F21=P21,1,)</f>
        <v>0</v>
      </c>
      <c r="S21" s="44"/>
    </row>
    <row r="22" spans="1:19" ht="18.75">
      <c r="A22" s="148" t="s">
        <v>60</v>
      </c>
      <c r="B22" s="149"/>
      <c r="C22" s="75" t="s">
        <v>29</v>
      </c>
      <c r="D22" s="152"/>
      <c r="E22" s="153"/>
      <c r="F22" s="157"/>
      <c r="I22" s="74" t="s">
        <v>50</v>
      </c>
      <c r="K22" s="148" t="s">
        <v>60</v>
      </c>
      <c r="L22" s="149"/>
      <c r="M22" s="77" t="s">
        <v>36</v>
      </c>
      <c r="N22" s="152"/>
      <c r="O22" s="153"/>
      <c r="P22" s="179"/>
      <c r="Q22" s="74">
        <f t="shared" ref="Q22:Q23" si="0">IF(C22=M22,1,)</f>
        <v>0</v>
      </c>
      <c r="R22" s="44"/>
      <c r="S22" s="44"/>
    </row>
    <row r="23" spans="1:19" ht="18.75">
      <c r="A23" s="148" t="s">
        <v>91</v>
      </c>
      <c r="B23" s="149"/>
      <c r="C23" s="75" t="s">
        <v>29</v>
      </c>
      <c r="D23" s="154"/>
      <c r="E23" s="155"/>
      <c r="F23" s="158"/>
      <c r="I23" s="74" t="s">
        <v>36</v>
      </c>
      <c r="K23" s="148" t="s">
        <v>91</v>
      </c>
      <c r="L23" s="149"/>
      <c r="M23" s="76">
        <v>12.4</v>
      </c>
      <c r="N23" s="154"/>
      <c r="O23" s="155"/>
      <c r="P23" s="180"/>
      <c r="Q23" s="74">
        <f t="shared" si="0"/>
        <v>0</v>
      </c>
      <c r="R23" s="44"/>
      <c r="S23" s="78">
        <f>SUM(Q19:R23)</f>
        <v>0</v>
      </c>
    </row>
    <row r="24" spans="1:19" ht="18.75">
      <c r="A24" s="79"/>
      <c r="B24" s="79"/>
      <c r="C24" s="80"/>
      <c r="D24" s="81"/>
      <c r="E24" s="81"/>
      <c r="F24" s="80"/>
      <c r="I24" s="74" t="s">
        <v>29</v>
      </c>
      <c r="Q24" s="44"/>
      <c r="R24" s="44"/>
      <c r="S24" s="44"/>
    </row>
    <row r="26" spans="1:19" ht="15.75">
      <c r="A26" s="72" t="s">
        <v>111</v>
      </c>
      <c r="D26" s="39" t="s">
        <v>93</v>
      </c>
    </row>
    <row r="28" spans="1:19" ht="18.75">
      <c r="A28" s="82" t="s">
        <v>29</v>
      </c>
      <c r="B28" s="39" t="s">
        <v>94</v>
      </c>
      <c r="K28" s="83"/>
      <c r="L28" s="74">
        <f>IF(A28="X",-1.5,0)</f>
        <v>0</v>
      </c>
      <c r="M28" s="44"/>
    </row>
    <row r="29" spans="1:19" ht="18.75">
      <c r="A29" s="82" t="s">
        <v>29</v>
      </c>
      <c r="B29" s="39" t="s">
        <v>95</v>
      </c>
      <c r="K29" s="83" t="s">
        <v>97</v>
      </c>
      <c r="L29" s="74">
        <f>IF(A29="X",1,0)</f>
        <v>0</v>
      </c>
      <c r="M29" s="44"/>
    </row>
    <row r="30" spans="1:19" ht="18.75">
      <c r="A30" s="82" t="s">
        <v>29</v>
      </c>
      <c r="B30" s="39" t="s">
        <v>96</v>
      </c>
      <c r="K30" s="83"/>
      <c r="L30" s="74">
        <f>IF(A30="X",-1.5,0)</f>
        <v>0</v>
      </c>
      <c r="M30" s="78">
        <f>SUM(L28:L30)</f>
        <v>0</v>
      </c>
    </row>
    <row r="33" spans="1:19" ht="15.75">
      <c r="A33" s="72" t="s">
        <v>110</v>
      </c>
      <c r="E33" s="39" t="s">
        <v>98</v>
      </c>
    </row>
    <row r="34" spans="1:19">
      <c r="A34" s="44" t="s">
        <v>103</v>
      </c>
      <c r="B34" s="44" t="s">
        <v>104</v>
      </c>
      <c r="C34" s="44" t="s">
        <v>29</v>
      </c>
    </row>
    <row r="35" spans="1:19" ht="33" customHeight="1">
      <c r="A35" s="163" t="s">
        <v>99</v>
      </c>
      <c r="B35" s="164"/>
      <c r="C35" s="165"/>
      <c r="D35" s="166" t="s">
        <v>29</v>
      </c>
      <c r="E35" s="167"/>
      <c r="F35" s="168"/>
      <c r="G35" s="84" t="s">
        <v>101</v>
      </c>
      <c r="K35" s="163" t="s">
        <v>99</v>
      </c>
      <c r="L35" s="164"/>
      <c r="M35" s="165"/>
      <c r="N35" s="172">
        <v>180</v>
      </c>
      <c r="O35" s="173"/>
      <c r="P35" s="174"/>
      <c r="Q35" s="74">
        <f>IF(D35=N35,1,)</f>
        <v>0</v>
      </c>
    </row>
    <row r="36" spans="1:19" ht="18.75">
      <c r="A36" s="148" t="s">
        <v>100</v>
      </c>
      <c r="B36" s="159"/>
      <c r="C36" s="149"/>
      <c r="D36" s="166" t="s">
        <v>29</v>
      </c>
      <c r="E36" s="167"/>
      <c r="F36" s="168"/>
      <c r="G36" s="84" t="s">
        <v>101</v>
      </c>
      <c r="K36" s="148" t="s">
        <v>100</v>
      </c>
      <c r="L36" s="159"/>
      <c r="M36" s="149"/>
      <c r="N36" s="172">
        <v>354.4</v>
      </c>
      <c r="O36" s="173"/>
      <c r="P36" s="174"/>
      <c r="Q36" s="74">
        <f t="shared" ref="Q36:Q37" si="1">IF(D36=N36,1,)</f>
        <v>0</v>
      </c>
    </row>
    <row r="37" spans="1:19" ht="18.75">
      <c r="A37" s="148" t="s">
        <v>102</v>
      </c>
      <c r="B37" s="159"/>
      <c r="C37" s="149"/>
      <c r="D37" s="166" t="s">
        <v>29</v>
      </c>
      <c r="E37" s="167"/>
      <c r="F37" s="168"/>
      <c r="G37" s="84"/>
      <c r="K37" s="148" t="s">
        <v>102</v>
      </c>
      <c r="L37" s="159"/>
      <c r="M37" s="149"/>
      <c r="N37" s="172" t="s">
        <v>104</v>
      </c>
      <c r="O37" s="173"/>
      <c r="P37" s="174"/>
      <c r="Q37" s="74">
        <f t="shared" si="1"/>
        <v>0</v>
      </c>
    </row>
    <row r="38" spans="1:19" ht="18.75">
      <c r="A38" s="148" t="s">
        <v>105</v>
      </c>
      <c r="B38" s="159"/>
      <c r="C38" s="149"/>
      <c r="D38" s="166" t="s">
        <v>29</v>
      </c>
      <c r="E38" s="167"/>
      <c r="F38" s="168"/>
      <c r="G38" s="84"/>
      <c r="K38" s="148" t="s">
        <v>105</v>
      </c>
      <c r="L38" s="159"/>
      <c r="M38" s="149"/>
      <c r="N38" s="172" t="s">
        <v>116</v>
      </c>
      <c r="O38" s="173"/>
      <c r="P38" s="174"/>
      <c r="Q38" s="74">
        <f>IF(D38=N38,1,)</f>
        <v>0</v>
      </c>
    </row>
    <row r="39" spans="1:19" ht="36" customHeight="1">
      <c r="A39" s="163" t="s">
        <v>106</v>
      </c>
      <c r="B39" s="164"/>
      <c r="C39" s="165"/>
      <c r="D39" s="169">
        <v>700000</v>
      </c>
      <c r="E39" s="170"/>
      <c r="F39" s="171"/>
      <c r="G39" s="84"/>
      <c r="K39" s="163" t="s">
        <v>106</v>
      </c>
      <c r="L39" s="164"/>
      <c r="M39" s="165"/>
      <c r="N39" s="169">
        <v>700000</v>
      </c>
      <c r="O39" s="170"/>
      <c r="P39" s="171"/>
    </row>
    <row r="40" spans="1:19" ht="33.75" customHeight="1">
      <c r="A40" s="163" t="s">
        <v>207</v>
      </c>
      <c r="B40" s="164"/>
      <c r="C40" s="165"/>
      <c r="D40" s="166" t="s">
        <v>29</v>
      </c>
      <c r="E40" s="167"/>
      <c r="F40" s="168"/>
      <c r="G40" s="84" t="s">
        <v>101</v>
      </c>
      <c r="K40" s="163" t="s">
        <v>208</v>
      </c>
      <c r="L40" s="164"/>
      <c r="M40" s="165"/>
      <c r="N40" s="172">
        <v>181.89</v>
      </c>
      <c r="O40" s="173"/>
      <c r="P40" s="174"/>
      <c r="Q40" s="74">
        <f>IF(D40=N40,1,)</f>
        <v>0</v>
      </c>
      <c r="R40" s="44"/>
    </row>
    <row r="41" spans="1:19" ht="33.75" customHeight="1">
      <c r="A41" s="163" t="s">
        <v>209</v>
      </c>
      <c r="B41" s="164"/>
      <c r="C41" s="165"/>
      <c r="D41" s="166" t="s">
        <v>29</v>
      </c>
      <c r="E41" s="167"/>
      <c r="F41" s="168"/>
      <c r="G41" s="84" t="s">
        <v>101</v>
      </c>
      <c r="K41" s="163" t="s">
        <v>209</v>
      </c>
      <c r="L41" s="164"/>
      <c r="M41" s="165"/>
      <c r="N41" s="172">
        <v>262.3</v>
      </c>
      <c r="O41" s="173"/>
      <c r="P41" s="174"/>
      <c r="Q41" s="74">
        <f>IF(D41=N41,1,)</f>
        <v>0</v>
      </c>
      <c r="R41" s="78">
        <f>SUM(Q35:Q41)</f>
        <v>0</v>
      </c>
    </row>
    <row r="42" spans="1:19">
      <c r="A42" s="74">
        <v>626</v>
      </c>
      <c r="B42" s="74" t="s">
        <v>114</v>
      </c>
      <c r="C42" s="74">
        <v>797</v>
      </c>
      <c r="D42" s="74" t="s">
        <v>115</v>
      </c>
      <c r="E42" s="74">
        <v>745</v>
      </c>
      <c r="F42" s="74" t="s">
        <v>116</v>
      </c>
      <c r="G42" s="74">
        <v>990</v>
      </c>
      <c r="H42" s="74" t="s">
        <v>117</v>
      </c>
      <c r="I42" s="74">
        <v>949</v>
      </c>
      <c r="J42" s="74" t="s">
        <v>118</v>
      </c>
      <c r="K42" s="74" t="s">
        <v>29</v>
      </c>
      <c r="L42" s="53"/>
      <c r="M42" s="53"/>
    </row>
    <row r="44" spans="1:19" ht="15.75">
      <c r="A44" s="72" t="s">
        <v>109</v>
      </c>
    </row>
    <row r="45" spans="1:19">
      <c r="A45" s="44" t="s">
        <v>108</v>
      </c>
      <c r="B45" s="44" t="s">
        <v>107</v>
      </c>
      <c r="C45" s="44" t="s">
        <v>29</v>
      </c>
    </row>
    <row r="46" spans="1:19">
      <c r="A46" s="187" t="s">
        <v>29</v>
      </c>
      <c r="B46" s="188"/>
      <c r="C46" s="188"/>
      <c r="D46" s="188"/>
      <c r="E46" s="188"/>
      <c r="F46" s="189"/>
      <c r="K46" s="181" t="s">
        <v>108</v>
      </c>
      <c r="L46" s="182"/>
      <c r="M46" s="182"/>
      <c r="N46" s="182"/>
      <c r="O46" s="182"/>
      <c r="P46" s="183"/>
      <c r="Q46" s="78">
        <f>IF(A46=K46,1,0)</f>
        <v>0</v>
      </c>
      <c r="R46" s="44"/>
      <c r="S46" s="44"/>
    </row>
    <row r="47" spans="1:19">
      <c r="A47" s="190"/>
      <c r="B47" s="191"/>
      <c r="C47" s="191"/>
      <c r="D47" s="191"/>
      <c r="E47" s="191"/>
      <c r="F47" s="192"/>
      <c r="K47" s="184"/>
      <c r="L47" s="185"/>
      <c r="M47" s="185"/>
      <c r="N47" s="185"/>
      <c r="O47" s="185"/>
      <c r="P47" s="186"/>
      <c r="Q47" s="44"/>
      <c r="R47" s="44"/>
      <c r="S47" s="44">
        <f>Q46+R41+M30+S23</f>
        <v>0</v>
      </c>
    </row>
  </sheetData>
  <sheetProtection password="CC09" sheet="1" objects="1" scenarios="1" selectLockedCells="1"/>
  <mergeCells count="49">
    <mergeCell ref="A41:C41"/>
    <mergeCell ref="D41:F41"/>
    <mergeCell ref="K41:M41"/>
    <mergeCell ref="N41:P41"/>
    <mergeCell ref="A46:F47"/>
    <mergeCell ref="K38:M38"/>
    <mergeCell ref="N38:P38"/>
    <mergeCell ref="K39:M39"/>
    <mergeCell ref="N39:P39"/>
    <mergeCell ref="K46:P47"/>
    <mergeCell ref="K40:M40"/>
    <mergeCell ref="N40:P40"/>
    <mergeCell ref="K19:M19"/>
    <mergeCell ref="N19:P19"/>
    <mergeCell ref="K20:M20"/>
    <mergeCell ref="N20:P20"/>
    <mergeCell ref="K21:L21"/>
    <mergeCell ref="N21:O23"/>
    <mergeCell ref="P21:P23"/>
    <mergeCell ref="K22:L22"/>
    <mergeCell ref="K23:L23"/>
    <mergeCell ref="K35:M35"/>
    <mergeCell ref="N35:P35"/>
    <mergeCell ref="K36:M36"/>
    <mergeCell ref="N36:P36"/>
    <mergeCell ref="K37:M37"/>
    <mergeCell ref="N37:P37"/>
    <mergeCell ref="A38:C38"/>
    <mergeCell ref="D38:F38"/>
    <mergeCell ref="A39:C39"/>
    <mergeCell ref="D39:F39"/>
    <mergeCell ref="A40:C40"/>
    <mergeCell ref="D40:F40"/>
    <mergeCell ref="A35:C35"/>
    <mergeCell ref="D35:F35"/>
    <mergeCell ref="A36:C36"/>
    <mergeCell ref="D36:F36"/>
    <mergeCell ref="A37:C37"/>
    <mergeCell ref="D37:F37"/>
    <mergeCell ref="A22:B22"/>
    <mergeCell ref="A23:B23"/>
    <mergeCell ref="D21:E23"/>
    <mergeCell ref="F21:F23"/>
    <mergeCell ref="A4:G7"/>
    <mergeCell ref="A19:C19"/>
    <mergeCell ref="D19:F19"/>
    <mergeCell ref="A20:C20"/>
    <mergeCell ref="D20:F20"/>
    <mergeCell ref="A21:B21"/>
  </mergeCells>
  <dataValidations count="4">
    <dataValidation type="list" allowBlank="1" showInputMessage="1" showErrorMessage="1" sqref="D37:F37 N37:P37">
      <formula1>$A$34:$C$34</formula1>
    </dataValidation>
    <dataValidation type="list" allowBlank="1" showInputMessage="1" showErrorMessage="1" sqref="A46 K46">
      <formula1>$A$45:$C$45</formula1>
    </dataValidation>
    <dataValidation type="list" allowBlank="1" showInputMessage="1" showErrorMessage="1" sqref="D38:F38 N38:P38">
      <formula1>$A$42:$K$42</formula1>
    </dataValidation>
    <dataValidation type="list" allowBlank="1" showInputMessage="1" showErrorMessage="1" sqref="C22 M22">
      <formula1>$I$19:$I$24</formula1>
    </dataValidation>
  </dataValidations>
  <pageMargins left="0.7" right="0.7" top="0.75" bottom="0.75" header="0.3" footer="0.3"/>
  <pageSetup paperSize="9"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dimension ref="A1:P13"/>
  <sheetViews>
    <sheetView showGridLines="0" zoomScale="80" zoomScaleNormal="80" workbookViewId="0">
      <selection activeCell="C12" sqref="C12:D12"/>
    </sheetView>
  </sheetViews>
  <sheetFormatPr baseColWidth="10" defaultColWidth="12.28515625" defaultRowHeight="15"/>
  <cols>
    <col min="1" max="16384" width="12.28515625" style="4"/>
  </cols>
  <sheetData>
    <row r="1" spans="1:16" ht="21">
      <c r="A1" s="1" t="s">
        <v>201</v>
      </c>
      <c r="B1" s="2"/>
      <c r="C1" s="2"/>
      <c r="D1" s="2"/>
      <c r="E1" s="2"/>
      <c r="F1" s="2"/>
      <c r="G1" s="3"/>
      <c r="I1" s="5">
        <f>IF(P11=1,15,0)</f>
        <v>0</v>
      </c>
      <c r="J1" s="4" t="s">
        <v>127</v>
      </c>
    </row>
    <row r="3" spans="1:16">
      <c r="I3" s="6">
        <f>1-P11</f>
        <v>1</v>
      </c>
      <c r="J3" s="4" t="s">
        <v>32</v>
      </c>
    </row>
    <row r="4" spans="1:16">
      <c r="A4" s="134" t="s">
        <v>119</v>
      </c>
      <c r="B4" s="134"/>
      <c r="C4" s="134"/>
      <c r="D4" s="134"/>
      <c r="E4" s="134"/>
      <c r="F4" s="134"/>
      <c r="G4" s="134"/>
    </row>
    <row r="5" spans="1:16">
      <c r="A5" s="134"/>
      <c r="B5" s="134"/>
      <c r="C5" s="134"/>
      <c r="D5" s="134"/>
      <c r="E5" s="134"/>
      <c r="F5" s="134"/>
      <c r="G5" s="134"/>
    </row>
    <row r="6" spans="1:16">
      <c r="A6" s="134"/>
      <c r="B6" s="134"/>
      <c r="C6" s="134"/>
      <c r="D6" s="134"/>
      <c r="E6" s="134"/>
      <c r="F6" s="134"/>
      <c r="G6" s="134"/>
    </row>
    <row r="7" spans="1:16">
      <c r="A7" s="134"/>
      <c r="B7" s="134"/>
      <c r="C7" s="134"/>
      <c r="D7" s="134"/>
      <c r="E7" s="134"/>
      <c r="F7" s="134"/>
      <c r="G7" s="134"/>
    </row>
    <row r="9" spans="1:16">
      <c r="A9" s="4" t="s">
        <v>120</v>
      </c>
    </row>
    <row r="10" spans="1:16">
      <c r="B10" s="4" t="s">
        <v>122</v>
      </c>
    </row>
    <row r="11" spans="1:16">
      <c r="B11" s="4" t="s">
        <v>121</v>
      </c>
      <c r="M11" s="4" t="s">
        <v>123</v>
      </c>
      <c r="N11" s="195" t="s">
        <v>124</v>
      </c>
      <c r="O11" s="196"/>
      <c r="P11" s="66">
        <f>IF(C12=N11,1,0)</f>
        <v>0</v>
      </c>
    </row>
    <row r="12" spans="1:16">
      <c r="B12" s="4" t="s">
        <v>123</v>
      </c>
      <c r="C12" s="193" t="s">
        <v>29</v>
      </c>
      <c r="D12" s="194"/>
    </row>
    <row r="13" spans="1:16">
      <c r="A13" s="69" t="s">
        <v>124</v>
      </c>
      <c r="B13" s="69" t="s">
        <v>125</v>
      </c>
      <c r="C13" s="69" t="s">
        <v>126</v>
      </c>
      <c r="D13" s="69" t="s">
        <v>29</v>
      </c>
    </row>
  </sheetData>
  <sheetProtection password="CC09" sheet="1" objects="1" scenarios="1" selectLockedCells="1"/>
  <mergeCells count="3">
    <mergeCell ref="C12:D12"/>
    <mergeCell ref="N11:O11"/>
    <mergeCell ref="A4:G7"/>
  </mergeCells>
  <dataValidations count="1">
    <dataValidation type="list" allowBlank="1" showInputMessage="1" showErrorMessage="1" sqref="C12:D12 N11:O11">
      <formula1>$A$13:$D$13</formula1>
    </dataValidation>
  </dataValidations>
  <pageMargins left="0.7" right="0.7" top="0.75" bottom="0.75" header="0.3" footer="0.3"/>
  <pageSetup paperSize="9" orientation="portrait" horizontalDpi="4294967293" verticalDpi="0" r:id="rId1"/>
  <drawing r:id="rId2"/>
</worksheet>
</file>

<file path=xl/worksheets/sheet6.xml><?xml version="1.0" encoding="utf-8"?>
<worksheet xmlns="http://schemas.openxmlformats.org/spreadsheetml/2006/main" xmlns:r="http://schemas.openxmlformats.org/officeDocument/2006/relationships">
  <dimension ref="A1:Y15"/>
  <sheetViews>
    <sheetView showGridLines="0" zoomScale="80" zoomScaleNormal="80" workbookViewId="0">
      <selection activeCell="C14" sqref="C14"/>
    </sheetView>
  </sheetViews>
  <sheetFormatPr baseColWidth="10" defaultColWidth="12.28515625" defaultRowHeight="15"/>
  <cols>
    <col min="1" max="16384" width="12.28515625" style="4"/>
  </cols>
  <sheetData>
    <row r="1" spans="1:25" ht="21">
      <c r="A1" s="1" t="s">
        <v>384</v>
      </c>
      <c r="B1" s="2"/>
      <c r="C1" s="2"/>
      <c r="D1" s="2"/>
      <c r="E1" s="2"/>
      <c r="F1" s="2"/>
      <c r="G1" s="3"/>
      <c r="H1" s="2"/>
      <c r="I1" s="3"/>
      <c r="K1" s="5">
        <f>Y14*3</f>
        <v>0</v>
      </c>
      <c r="L1" s="4" t="s">
        <v>27</v>
      </c>
    </row>
    <row r="3" spans="1:25">
      <c r="K3" s="6">
        <f>4-Y14</f>
        <v>4</v>
      </c>
      <c r="L3" s="4" t="s">
        <v>32</v>
      </c>
    </row>
    <row r="4" spans="1:25">
      <c r="A4" s="134" t="s">
        <v>128</v>
      </c>
      <c r="B4" s="134"/>
      <c r="C4" s="134"/>
      <c r="D4" s="134"/>
      <c r="E4" s="134"/>
      <c r="F4" s="134"/>
      <c r="G4" s="134"/>
    </row>
    <row r="5" spans="1:25">
      <c r="A5" s="134"/>
      <c r="B5" s="134"/>
      <c r="C5" s="134"/>
      <c r="D5" s="134"/>
      <c r="E5" s="134"/>
      <c r="F5" s="134"/>
      <c r="G5" s="134"/>
    </row>
    <row r="6" spans="1:25">
      <c r="A6" s="134"/>
      <c r="B6" s="134"/>
      <c r="C6" s="134"/>
      <c r="D6" s="134"/>
      <c r="E6" s="134"/>
      <c r="F6" s="134"/>
      <c r="G6" s="134"/>
    </row>
    <row r="7" spans="1:25">
      <c r="A7" s="134"/>
      <c r="B7" s="134"/>
      <c r="C7" s="134"/>
      <c r="D7" s="134"/>
      <c r="E7" s="134"/>
      <c r="F7" s="134"/>
      <c r="G7" s="134"/>
    </row>
    <row r="10" spans="1:25" ht="18.75">
      <c r="A10" s="7" t="s">
        <v>129</v>
      </c>
    </row>
    <row r="12" spans="1:25" ht="21.75" customHeight="1">
      <c r="A12" s="197" t="s">
        <v>5</v>
      </c>
      <c r="B12" s="197"/>
      <c r="C12" s="197" t="s">
        <v>205</v>
      </c>
      <c r="D12" s="200" t="s">
        <v>130</v>
      </c>
      <c r="E12" s="200"/>
      <c r="F12" s="60" t="s">
        <v>132</v>
      </c>
      <c r="G12" s="61" t="s">
        <v>133</v>
      </c>
      <c r="H12" s="60" t="s">
        <v>135</v>
      </c>
      <c r="M12" s="197" t="s">
        <v>5</v>
      </c>
      <c r="N12" s="197"/>
      <c r="O12" s="197" t="s">
        <v>205</v>
      </c>
      <c r="P12" s="200" t="s">
        <v>130</v>
      </c>
      <c r="Q12" s="200"/>
      <c r="R12" s="60" t="s">
        <v>132</v>
      </c>
      <c r="S12" s="61" t="s">
        <v>133</v>
      </c>
      <c r="T12" s="60" t="s">
        <v>135</v>
      </c>
    </row>
    <row r="13" spans="1:25" ht="15.75" customHeight="1">
      <c r="A13" s="197"/>
      <c r="B13" s="197"/>
      <c r="C13" s="197"/>
      <c r="D13" s="201" t="s">
        <v>131</v>
      </c>
      <c r="E13" s="201"/>
      <c r="F13" s="62" t="s">
        <v>131</v>
      </c>
      <c r="G13" s="62" t="s">
        <v>134</v>
      </c>
      <c r="H13" s="62" t="s">
        <v>131</v>
      </c>
      <c r="M13" s="197"/>
      <c r="N13" s="197"/>
      <c r="O13" s="197"/>
      <c r="P13" s="201" t="s">
        <v>131</v>
      </c>
      <c r="Q13" s="201"/>
      <c r="R13" s="62" t="s">
        <v>131</v>
      </c>
      <c r="S13" s="62" t="s">
        <v>134</v>
      </c>
      <c r="T13" s="62" t="s">
        <v>131</v>
      </c>
    </row>
    <row r="14" spans="1:25" ht="36.75" customHeight="1">
      <c r="A14" s="198" t="s">
        <v>136</v>
      </c>
      <c r="B14" s="198"/>
      <c r="C14" s="34" t="s">
        <v>29</v>
      </c>
      <c r="D14" s="202" t="s">
        <v>29</v>
      </c>
      <c r="E14" s="202"/>
      <c r="F14" s="63">
        <v>3590</v>
      </c>
      <c r="G14" s="33" t="s">
        <v>29</v>
      </c>
      <c r="H14" s="34" t="s">
        <v>29</v>
      </c>
      <c r="M14" s="198" t="s">
        <v>136</v>
      </c>
      <c r="N14" s="198"/>
      <c r="O14" s="64">
        <v>8890</v>
      </c>
      <c r="P14" s="199">
        <v>8895</v>
      </c>
      <c r="Q14" s="199"/>
      <c r="R14" s="63">
        <v>3590</v>
      </c>
      <c r="S14" s="65" t="s">
        <v>137</v>
      </c>
      <c r="T14" s="64">
        <v>3614</v>
      </c>
      <c r="U14" s="66">
        <f>IF(C14=O14,1,0)</f>
        <v>0</v>
      </c>
      <c r="V14" s="66">
        <f t="shared" ref="V14" si="0">IF(D14=P14,1,0)</f>
        <v>0</v>
      </c>
      <c r="W14" s="66">
        <f>IF(G14=S14,1,0)</f>
        <v>0</v>
      </c>
      <c r="X14" s="66">
        <f>IF(H14=T14,1,0)</f>
        <v>0</v>
      </c>
      <c r="Y14" s="67">
        <f>SUM(U14:X14)</f>
        <v>0</v>
      </c>
    </row>
    <row r="15" spans="1:25" ht="17.25">
      <c r="G15" s="68" t="s">
        <v>206</v>
      </c>
    </row>
  </sheetData>
  <sheetProtection password="CC09" sheet="1" objects="1" scenarios="1" selectLockedCells="1"/>
  <mergeCells count="13">
    <mergeCell ref="P12:Q12"/>
    <mergeCell ref="P13:Q13"/>
    <mergeCell ref="M14:N14"/>
    <mergeCell ref="P14:Q14"/>
    <mergeCell ref="A4:G7"/>
    <mergeCell ref="C12:C13"/>
    <mergeCell ref="D12:E12"/>
    <mergeCell ref="D13:E13"/>
    <mergeCell ref="D14:E14"/>
    <mergeCell ref="A12:B13"/>
    <mergeCell ref="A14:B14"/>
    <mergeCell ref="M12:N13"/>
    <mergeCell ref="O12:O13"/>
  </mergeCells>
  <pageMargins left="0.7" right="0.7" top="0.75" bottom="0.75" header="0.3" footer="0.3"/>
  <pageSetup paperSize="9" orientation="portrait" horizontalDpi="4294967293" verticalDpi="0" r:id="rId1"/>
  <drawing r:id="rId2"/>
</worksheet>
</file>

<file path=xl/worksheets/sheet7.xml><?xml version="1.0" encoding="utf-8"?>
<worksheet xmlns="http://schemas.openxmlformats.org/spreadsheetml/2006/main" xmlns:r="http://schemas.openxmlformats.org/officeDocument/2006/relationships">
  <dimension ref="A1:Y48"/>
  <sheetViews>
    <sheetView showGridLines="0" zoomScale="80" zoomScaleNormal="80" workbookViewId="0">
      <selection activeCell="G17" sqref="G17"/>
    </sheetView>
  </sheetViews>
  <sheetFormatPr baseColWidth="10" defaultColWidth="12.28515625" defaultRowHeight="16.5"/>
  <cols>
    <col min="1" max="16384" width="12.28515625" style="12"/>
  </cols>
  <sheetData>
    <row r="1" spans="1:21" ht="21">
      <c r="A1" s="1" t="s">
        <v>385</v>
      </c>
      <c r="B1" s="10"/>
      <c r="C1" s="10"/>
      <c r="D1" s="10"/>
      <c r="E1" s="10"/>
      <c r="F1" s="10"/>
      <c r="G1" s="10"/>
      <c r="H1" s="11"/>
      <c r="K1" s="13">
        <f>(Y33+V46)</f>
        <v>0</v>
      </c>
      <c r="L1" s="12" t="s">
        <v>200</v>
      </c>
    </row>
    <row r="3" spans="1:21">
      <c r="K3" s="14">
        <f>39-(Y33+V46)</f>
        <v>39</v>
      </c>
      <c r="L3" s="12" t="s">
        <v>32</v>
      </c>
    </row>
    <row r="4" spans="1:21">
      <c r="A4" s="215" t="s">
        <v>138</v>
      </c>
      <c r="B4" s="215"/>
      <c r="C4" s="215"/>
      <c r="D4" s="215"/>
      <c r="E4" s="215"/>
      <c r="F4" s="215"/>
      <c r="G4" s="215"/>
    </row>
    <row r="5" spans="1:21">
      <c r="A5" s="215"/>
      <c r="B5" s="215"/>
      <c r="C5" s="215"/>
      <c r="D5" s="215"/>
      <c r="E5" s="215"/>
      <c r="F5" s="215"/>
      <c r="G5" s="215"/>
    </row>
    <row r="6" spans="1:21">
      <c r="A6" s="215"/>
      <c r="B6" s="215"/>
      <c r="C6" s="215"/>
      <c r="D6" s="215"/>
      <c r="E6" s="215"/>
      <c r="F6" s="215"/>
      <c r="G6" s="215"/>
    </row>
    <row r="7" spans="1:21">
      <c r="A7" s="215"/>
      <c r="B7" s="215"/>
      <c r="C7" s="215"/>
      <c r="D7" s="215"/>
      <c r="E7" s="215"/>
      <c r="F7" s="215"/>
      <c r="G7" s="215"/>
    </row>
    <row r="8" spans="1:21">
      <c r="A8" s="215"/>
      <c r="B8" s="215"/>
      <c r="C8" s="215"/>
      <c r="D8" s="215"/>
      <c r="E8" s="215"/>
      <c r="F8" s="215"/>
      <c r="G8" s="215"/>
    </row>
    <row r="9" spans="1:21">
      <c r="A9" s="12" t="s">
        <v>139</v>
      </c>
    </row>
    <row r="10" spans="1:21">
      <c r="A10" s="12" t="s">
        <v>140</v>
      </c>
    </row>
    <row r="13" spans="1:21" ht="18.75">
      <c r="A13" s="7" t="s">
        <v>141</v>
      </c>
    </row>
    <row r="14" spans="1:21" ht="18">
      <c r="F14" s="210" t="s">
        <v>178</v>
      </c>
      <c r="G14" s="210"/>
      <c r="H14" s="210"/>
      <c r="S14" s="210" t="s">
        <v>178</v>
      </c>
      <c r="T14" s="210"/>
      <c r="U14" s="210"/>
    </row>
    <row r="15" spans="1:21" ht="35.25" customHeight="1">
      <c r="A15" s="213" t="s">
        <v>142</v>
      </c>
      <c r="B15" s="213" t="s">
        <v>5</v>
      </c>
      <c r="C15" s="213"/>
      <c r="D15" s="213"/>
      <c r="E15" s="213" t="s">
        <v>7</v>
      </c>
      <c r="F15" s="213" t="s">
        <v>144</v>
      </c>
      <c r="G15" s="214" t="s">
        <v>145</v>
      </c>
      <c r="H15" s="214"/>
      <c r="L15" s="213" t="s">
        <v>142</v>
      </c>
      <c r="M15" s="213" t="s">
        <v>5</v>
      </c>
      <c r="N15" s="213"/>
      <c r="O15" s="213"/>
      <c r="P15" s="213" t="s">
        <v>7</v>
      </c>
      <c r="Q15" s="213" t="s">
        <v>143</v>
      </c>
      <c r="R15" s="213"/>
      <c r="S15" s="213" t="s">
        <v>144</v>
      </c>
      <c r="T15" s="214" t="s">
        <v>145</v>
      </c>
      <c r="U15" s="214"/>
    </row>
    <row r="16" spans="1:21">
      <c r="A16" s="213"/>
      <c r="B16" s="213"/>
      <c r="C16" s="213"/>
      <c r="D16" s="213"/>
      <c r="E16" s="213"/>
      <c r="F16" s="213"/>
      <c r="G16" s="20" t="s">
        <v>175</v>
      </c>
      <c r="H16" s="20" t="s">
        <v>176</v>
      </c>
      <c r="L16" s="213"/>
      <c r="M16" s="213"/>
      <c r="N16" s="213"/>
      <c r="O16" s="213"/>
      <c r="P16" s="213"/>
      <c r="Q16" s="213"/>
      <c r="R16" s="213"/>
      <c r="S16" s="213"/>
      <c r="T16" s="20" t="s">
        <v>175</v>
      </c>
      <c r="U16" s="20" t="s">
        <v>176</v>
      </c>
    </row>
    <row r="17" spans="1:25" ht="30.75" customHeight="1">
      <c r="A17" s="21">
        <v>8216</v>
      </c>
      <c r="B17" s="212" t="s">
        <v>146</v>
      </c>
      <c r="C17" s="212"/>
      <c r="D17" s="212"/>
      <c r="E17" s="22">
        <v>1</v>
      </c>
      <c r="F17" s="33" t="s">
        <v>29</v>
      </c>
      <c r="G17" s="33" t="s">
        <v>29</v>
      </c>
      <c r="H17" s="33" t="s">
        <v>29</v>
      </c>
      <c r="L17" s="21">
        <v>8216</v>
      </c>
      <c r="M17" s="212" t="s">
        <v>146</v>
      </c>
      <c r="N17" s="212"/>
      <c r="O17" s="212"/>
      <c r="P17" s="22">
        <v>1</v>
      </c>
      <c r="Q17" s="270" t="s">
        <v>199</v>
      </c>
      <c r="R17" s="270"/>
      <c r="S17" s="23">
        <v>3614</v>
      </c>
      <c r="T17" s="24">
        <v>50.5</v>
      </c>
      <c r="U17" s="24">
        <v>50.5</v>
      </c>
      <c r="V17" s="17"/>
      <c r="W17" s="18">
        <f>IF(F17=S17,1,0)</f>
        <v>0</v>
      </c>
      <c r="X17" s="18">
        <f>IF(G17=T17,1,0)</f>
        <v>0</v>
      </c>
      <c r="Y17" s="18">
        <f>IF(H17=U17,1,0)</f>
        <v>0</v>
      </c>
    </row>
    <row r="18" spans="1:25" ht="30.75" customHeight="1">
      <c r="A18" s="21">
        <v>8216</v>
      </c>
      <c r="B18" s="212" t="s">
        <v>179</v>
      </c>
      <c r="C18" s="212"/>
      <c r="D18" s="212"/>
      <c r="E18" s="25">
        <v>1</v>
      </c>
      <c r="F18" s="25" t="s">
        <v>147</v>
      </c>
      <c r="G18" s="25">
        <v>45</v>
      </c>
      <c r="H18" s="9">
        <v>45</v>
      </c>
      <c r="L18" s="21">
        <v>8216</v>
      </c>
      <c r="M18" s="212" t="s">
        <v>179</v>
      </c>
      <c r="N18" s="212"/>
      <c r="O18" s="212"/>
      <c r="P18" s="25">
        <v>1</v>
      </c>
      <c r="Q18" s="270" t="s">
        <v>198</v>
      </c>
      <c r="R18" s="270"/>
      <c r="S18" s="25" t="s">
        <v>147</v>
      </c>
      <c r="T18" s="25">
        <v>45</v>
      </c>
      <c r="U18" s="9">
        <v>45</v>
      </c>
      <c r="V18" s="17"/>
      <c r="W18" s="17"/>
      <c r="X18" s="17"/>
      <c r="Y18" s="17"/>
    </row>
    <row r="19" spans="1:25" ht="30.75" customHeight="1">
      <c r="A19" s="21">
        <v>8216</v>
      </c>
      <c r="B19" s="212" t="s">
        <v>148</v>
      </c>
      <c r="C19" s="212"/>
      <c r="D19" s="212"/>
      <c r="E19" s="22">
        <v>1</v>
      </c>
      <c r="F19" s="26">
        <v>2231</v>
      </c>
      <c r="G19" s="22" t="s">
        <v>177</v>
      </c>
      <c r="H19" s="9">
        <v>45</v>
      </c>
      <c r="L19" s="21">
        <v>8216</v>
      </c>
      <c r="M19" s="212" t="s">
        <v>148</v>
      </c>
      <c r="N19" s="212"/>
      <c r="O19" s="212"/>
      <c r="P19" s="22">
        <v>1</v>
      </c>
      <c r="Q19" s="270" t="s">
        <v>149</v>
      </c>
      <c r="R19" s="270"/>
      <c r="S19" s="26">
        <v>2231</v>
      </c>
      <c r="T19" s="22" t="s">
        <v>177</v>
      </c>
      <c r="U19" s="9">
        <v>45</v>
      </c>
      <c r="V19" s="17"/>
      <c r="W19" s="17"/>
      <c r="X19" s="17"/>
      <c r="Y19" s="17"/>
    </row>
    <row r="20" spans="1:25" ht="30.75" customHeight="1">
      <c r="A20" s="21">
        <v>8216</v>
      </c>
      <c r="B20" s="212" t="s">
        <v>150</v>
      </c>
      <c r="C20" s="212"/>
      <c r="D20" s="212"/>
      <c r="E20" s="33" t="s">
        <v>29</v>
      </c>
      <c r="F20" s="33" t="s">
        <v>29</v>
      </c>
      <c r="G20" s="33" t="s">
        <v>29</v>
      </c>
      <c r="H20" s="33" t="s">
        <v>29</v>
      </c>
      <c r="L20" s="21">
        <v>8216</v>
      </c>
      <c r="M20" s="212" t="s">
        <v>150</v>
      </c>
      <c r="N20" s="212"/>
      <c r="O20" s="212"/>
      <c r="P20" s="24">
        <v>1</v>
      </c>
      <c r="Q20" s="270" t="s">
        <v>149</v>
      </c>
      <c r="R20" s="270"/>
      <c r="S20" s="23">
        <v>2231</v>
      </c>
      <c r="T20" s="24">
        <v>45</v>
      </c>
      <c r="U20" s="24" t="s">
        <v>177</v>
      </c>
      <c r="V20" s="18">
        <f>IF(E20=P20,1,0)</f>
        <v>0</v>
      </c>
      <c r="W20" s="18">
        <f>IF(F20=S20,1,0)</f>
        <v>0</v>
      </c>
      <c r="X20" s="18">
        <f>IF(G20=T20,1,0)</f>
        <v>0</v>
      </c>
      <c r="Y20" s="18">
        <f>IF(H20=U20,1,0)</f>
        <v>0</v>
      </c>
    </row>
    <row r="21" spans="1:25" ht="30.75" customHeight="1">
      <c r="A21" s="21">
        <v>8654</v>
      </c>
      <c r="B21" s="212" t="s">
        <v>151</v>
      </c>
      <c r="C21" s="212"/>
      <c r="D21" s="212"/>
      <c r="E21" s="22">
        <v>2</v>
      </c>
      <c r="F21" s="26">
        <v>2232</v>
      </c>
      <c r="G21" s="22">
        <v>90</v>
      </c>
      <c r="H21" s="22">
        <v>90</v>
      </c>
      <c r="L21" s="21">
        <v>8654</v>
      </c>
      <c r="M21" s="212" t="s">
        <v>151</v>
      </c>
      <c r="N21" s="212"/>
      <c r="O21" s="212"/>
      <c r="P21" s="22">
        <v>2</v>
      </c>
      <c r="Q21" s="270" t="s">
        <v>152</v>
      </c>
      <c r="R21" s="270"/>
      <c r="S21" s="26">
        <v>2232</v>
      </c>
      <c r="T21" s="22">
        <v>90</v>
      </c>
      <c r="U21" s="22">
        <v>90</v>
      </c>
      <c r="V21" s="17"/>
      <c r="W21" s="17"/>
      <c r="X21" s="17"/>
      <c r="Y21" s="17"/>
    </row>
    <row r="22" spans="1:25" ht="30.75" customHeight="1">
      <c r="A22" s="21">
        <v>8239</v>
      </c>
      <c r="B22" s="212" t="s">
        <v>153</v>
      </c>
      <c r="C22" s="212"/>
      <c r="D22" s="212"/>
      <c r="E22" s="33" t="s">
        <v>29</v>
      </c>
      <c r="F22" s="33" t="s">
        <v>29</v>
      </c>
      <c r="G22" s="33" t="s">
        <v>29</v>
      </c>
      <c r="H22" s="33" t="s">
        <v>29</v>
      </c>
      <c r="L22" s="21">
        <v>8239</v>
      </c>
      <c r="M22" s="212" t="s">
        <v>153</v>
      </c>
      <c r="N22" s="212"/>
      <c r="O22" s="212"/>
      <c r="P22" s="24">
        <v>1</v>
      </c>
      <c r="Q22" s="270" t="s">
        <v>154</v>
      </c>
      <c r="R22" s="270"/>
      <c r="S22" s="24" t="s">
        <v>155</v>
      </c>
      <c r="T22" s="24">
        <v>90</v>
      </c>
      <c r="U22" s="24">
        <v>90</v>
      </c>
      <c r="V22" s="18">
        <f>IF(E22=P22,1,0)</f>
        <v>0</v>
      </c>
      <c r="W22" s="18">
        <f t="shared" ref="W22:Y23" si="0">IF(F22=S22,1,0)</f>
        <v>0</v>
      </c>
      <c r="X22" s="18">
        <f t="shared" si="0"/>
        <v>0</v>
      </c>
      <c r="Y22" s="18">
        <f t="shared" si="0"/>
        <v>0</v>
      </c>
    </row>
    <row r="23" spans="1:25" ht="30.75" customHeight="1">
      <c r="A23" s="21">
        <v>8204</v>
      </c>
      <c r="B23" s="212" t="s">
        <v>156</v>
      </c>
      <c r="C23" s="212"/>
      <c r="D23" s="212"/>
      <c r="E23" s="33" t="s">
        <v>29</v>
      </c>
      <c r="F23" s="33" t="s">
        <v>29</v>
      </c>
      <c r="G23" s="33" t="s">
        <v>29</v>
      </c>
      <c r="H23" s="33" t="s">
        <v>29</v>
      </c>
      <c r="L23" s="21">
        <v>8204</v>
      </c>
      <c r="M23" s="212" t="s">
        <v>156</v>
      </c>
      <c r="N23" s="212"/>
      <c r="O23" s="212"/>
      <c r="P23" s="24">
        <v>6</v>
      </c>
      <c r="Q23" s="270" t="s">
        <v>157</v>
      </c>
      <c r="R23" s="270"/>
      <c r="S23" s="23">
        <v>1751</v>
      </c>
      <c r="T23" s="24">
        <v>90</v>
      </c>
      <c r="U23" s="24">
        <v>90</v>
      </c>
      <c r="V23" s="18">
        <f>IF(E23=P23,1,0)</f>
        <v>0</v>
      </c>
      <c r="W23" s="18">
        <f t="shared" si="0"/>
        <v>0</v>
      </c>
      <c r="X23" s="18">
        <f t="shared" si="0"/>
        <v>0</v>
      </c>
      <c r="Y23" s="18">
        <f t="shared" si="0"/>
        <v>0</v>
      </c>
    </row>
    <row r="24" spans="1:25" ht="30.75" customHeight="1">
      <c r="A24" s="21">
        <v>8889</v>
      </c>
      <c r="B24" s="212" t="s">
        <v>158</v>
      </c>
      <c r="C24" s="212"/>
      <c r="D24" s="212"/>
      <c r="E24" s="22">
        <v>1</v>
      </c>
      <c r="F24" s="26">
        <v>1763</v>
      </c>
      <c r="G24" s="22">
        <v>90</v>
      </c>
      <c r="H24" s="9">
        <v>101</v>
      </c>
      <c r="L24" s="21">
        <v>8889</v>
      </c>
      <c r="M24" s="212" t="s">
        <v>158</v>
      </c>
      <c r="N24" s="212"/>
      <c r="O24" s="212"/>
      <c r="P24" s="22">
        <v>1</v>
      </c>
      <c r="Q24" s="270" t="s">
        <v>159</v>
      </c>
      <c r="R24" s="270"/>
      <c r="S24" s="26">
        <v>1763</v>
      </c>
      <c r="T24" s="22">
        <v>90</v>
      </c>
      <c r="U24" s="9">
        <v>101</v>
      </c>
      <c r="V24" s="17"/>
      <c r="W24" s="17"/>
      <c r="X24" s="17"/>
      <c r="Y24" s="17"/>
    </row>
    <row r="25" spans="1:25" ht="30.75" customHeight="1">
      <c r="A25" s="21">
        <v>8889</v>
      </c>
      <c r="B25" s="212" t="s">
        <v>160</v>
      </c>
      <c r="C25" s="212"/>
      <c r="D25" s="212"/>
      <c r="E25" s="22">
        <v>1</v>
      </c>
      <c r="F25" s="26">
        <v>1763</v>
      </c>
      <c r="G25" s="22">
        <v>101</v>
      </c>
      <c r="H25" s="9">
        <v>90</v>
      </c>
      <c r="L25" s="21">
        <v>8889</v>
      </c>
      <c r="M25" s="212" t="s">
        <v>160</v>
      </c>
      <c r="N25" s="212"/>
      <c r="O25" s="212"/>
      <c r="P25" s="22">
        <v>1</v>
      </c>
      <c r="Q25" s="270" t="s">
        <v>152</v>
      </c>
      <c r="R25" s="270"/>
      <c r="S25" s="26">
        <v>1763</v>
      </c>
      <c r="T25" s="22">
        <v>101</v>
      </c>
      <c r="U25" s="9">
        <v>90</v>
      </c>
      <c r="V25" s="17"/>
      <c r="W25" s="17"/>
      <c r="X25" s="17"/>
      <c r="Y25" s="17"/>
    </row>
    <row r="26" spans="1:25" ht="30.75" customHeight="1">
      <c r="A26" s="27">
        <v>8889</v>
      </c>
      <c r="B26" s="212" t="s">
        <v>161</v>
      </c>
      <c r="C26" s="212"/>
      <c r="D26" s="212"/>
      <c r="E26" s="28">
        <v>2</v>
      </c>
      <c r="F26" s="28">
        <v>367</v>
      </c>
      <c r="G26" s="22" t="s">
        <v>162</v>
      </c>
      <c r="H26" s="22">
        <v>90</v>
      </c>
      <c r="L26" s="27">
        <v>8889</v>
      </c>
      <c r="M26" s="212" t="s">
        <v>161</v>
      </c>
      <c r="N26" s="212"/>
      <c r="O26" s="212"/>
      <c r="P26" s="28">
        <v>2</v>
      </c>
      <c r="Q26" s="270" t="s">
        <v>152</v>
      </c>
      <c r="R26" s="270"/>
      <c r="S26" s="28">
        <v>367</v>
      </c>
      <c r="T26" s="22" t="s">
        <v>162</v>
      </c>
      <c r="U26" s="22">
        <v>90</v>
      </c>
      <c r="V26" s="17"/>
      <c r="W26" s="17"/>
      <c r="X26" s="17"/>
      <c r="Y26" s="17"/>
    </row>
    <row r="27" spans="1:25" ht="30.75" customHeight="1">
      <c r="A27" s="21">
        <v>8889</v>
      </c>
      <c r="B27" s="212" t="s">
        <v>163</v>
      </c>
      <c r="C27" s="212"/>
      <c r="D27" s="212"/>
      <c r="E27" s="22">
        <v>2</v>
      </c>
      <c r="F27" s="22">
        <v>524</v>
      </c>
      <c r="G27" s="22">
        <v>90</v>
      </c>
      <c r="H27" s="9">
        <v>90</v>
      </c>
      <c r="L27" s="21">
        <v>8889</v>
      </c>
      <c r="M27" s="212" t="s">
        <v>163</v>
      </c>
      <c r="N27" s="212"/>
      <c r="O27" s="212"/>
      <c r="P27" s="22">
        <v>2</v>
      </c>
      <c r="Q27" s="270" t="s">
        <v>152</v>
      </c>
      <c r="R27" s="270"/>
      <c r="S27" s="22">
        <v>524</v>
      </c>
      <c r="T27" s="22">
        <v>90</v>
      </c>
      <c r="U27" s="9">
        <v>90</v>
      </c>
      <c r="V27" s="17"/>
      <c r="W27" s="17"/>
      <c r="X27" s="17"/>
      <c r="Y27" s="17"/>
    </row>
    <row r="28" spans="1:25" ht="30.75" customHeight="1">
      <c r="A28" s="21">
        <v>8889</v>
      </c>
      <c r="B28" s="212" t="s">
        <v>164</v>
      </c>
      <c r="C28" s="212"/>
      <c r="D28" s="212"/>
      <c r="E28" s="33" t="s">
        <v>29</v>
      </c>
      <c r="F28" s="33" t="s">
        <v>29</v>
      </c>
      <c r="G28" s="33" t="s">
        <v>29</v>
      </c>
      <c r="H28" s="33" t="s">
        <v>29</v>
      </c>
      <c r="L28" s="21">
        <v>8889</v>
      </c>
      <c r="M28" s="212" t="s">
        <v>164</v>
      </c>
      <c r="N28" s="212"/>
      <c r="O28" s="212"/>
      <c r="P28" s="24">
        <v>14</v>
      </c>
      <c r="Q28" s="270" t="s">
        <v>157</v>
      </c>
      <c r="R28" s="270"/>
      <c r="S28" s="23">
        <v>1751</v>
      </c>
      <c r="T28" s="24">
        <v>90</v>
      </c>
      <c r="U28" s="24">
        <v>90</v>
      </c>
      <c r="V28" s="18">
        <f>IF(E28=P28,1,0)</f>
        <v>0</v>
      </c>
      <c r="W28" s="18">
        <f t="shared" ref="W28:Y31" si="1">IF(F28=S28,1,0)</f>
        <v>0</v>
      </c>
      <c r="X28" s="18">
        <f t="shared" si="1"/>
        <v>0</v>
      </c>
      <c r="Y28" s="18">
        <f t="shared" si="1"/>
        <v>0</v>
      </c>
    </row>
    <row r="29" spans="1:25" ht="30.75" customHeight="1">
      <c r="A29" s="21">
        <v>8889</v>
      </c>
      <c r="B29" s="212" t="s">
        <v>165</v>
      </c>
      <c r="C29" s="212"/>
      <c r="D29" s="212"/>
      <c r="E29" s="33" t="s">
        <v>29</v>
      </c>
      <c r="F29" s="33" t="s">
        <v>29</v>
      </c>
      <c r="G29" s="33" t="s">
        <v>29</v>
      </c>
      <c r="H29" s="33" t="s">
        <v>29</v>
      </c>
      <c r="L29" s="21">
        <v>8889</v>
      </c>
      <c r="M29" s="212" t="s">
        <v>165</v>
      </c>
      <c r="N29" s="212"/>
      <c r="O29" s="212"/>
      <c r="P29" s="24">
        <v>4</v>
      </c>
      <c r="Q29" s="270" t="s">
        <v>166</v>
      </c>
      <c r="R29" s="270"/>
      <c r="S29" s="24">
        <v>554</v>
      </c>
      <c r="T29" s="24">
        <v>90</v>
      </c>
      <c r="U29" s="24">
        <v>90</v>
      </c>
      <c r="V29" s="18">
        <f>IF(E29=P29,1,0)</f>
        <v>0</v>
      </c>
      <c r="W29" s="18">
        <f t="shared" si="1"/>
        <v>0</v>
      </c>
      <c r="X29" s="18">
        <f t="shared" si="1"/>
        <v>0</v>
      </c>
      <c r="Y29" s="18">
        <f t="shared" si="1"/>
        <v>0</v>
      </c>
    </row>
    <row r="30" spans="1:25" ht="30.75" customHeight="1">
      <c r="A30" s="21">
        <v>8889</v>
      </c>
      <c r="B30" s="212" t="s">
        <v>167</v>
      </c>
      <c r="C30" s="212"/>
      <c r="D30" s="212"/>
      <c r="E30" s="33" t="s">
        <v>29</v>
      </c>
      <c r="F30" s="33" t="s">
        <v>29</v>
      </c>
      <c r="G30" s="33" t="s">
        <v>29</v>
      </c>
      <c r="H30" s="33" t="s">
        <v>29</v>
      </c>
      <c r="L30" s="21">
        <v>8889</v>
      </c>
      <c r="M30" s="212" t="s">
        <v>167</v>
      </c>
      <c r="N30" s="212"/>
      <c r="O30" s="212"/>
      <c r="P30" s="24">
        <v>4</v>
      </c>
      <c r="Q30" s="270" t="s">
        <v>168</v>
      </c>
      <c r="R30" s="270"/>
      <c r="S30" s="24" t="s">
        <v>169</v>
      </c>
      <c r="T30" s="24">
        <v>90</v>
      </c>
      <c r="U30" s="24">
        <v>90</v>
      </c>
      <c r="V30" s="18">
        <f>IF(E30=P30,1,0)</f>
        <v>0</v>
      </c>
      <c r="W30" s="18">
        <f t="shared" si="1"/>
        <v>0</v>
      </c>
      <c r="X30" s="18">
        <f t="shared" si="1"/>
        <v>0</v>
      </c>
      <c r="Y30" s="18">
        <f t="shared" si="1"/>
        <v>0</v>
      </c>
    </row>
    <row r="31" spans="1:25" ht="30.75" customHeight="1">
      <c r="A31" s="21">
        <v>8889</v>
      </c>
      <c r="B31" s="212" t="s">
        <v>170</v>
      </c>
      <c r="C31" s="212"/>
      <c r="D31" s="212"/>
      <c r="E31" s="33" t="s">
        <v>29</v>
      </c>
      <c r="F31" s="33" t="s">
        <v>29</v>
      </c>
      <c r="G31" s="33" t="s">
        <v>29</v>
      </c>
      <c r="H31" s="33" t="s">
        <v>29</v>
      </c>
      <c r="L31" s="21">
        <v>8889</v>
      </c>
      <c r="M31" s="212" t="s">
        <v>170</v>
      </c>
      <c r="N31" s="212"/>
      <c r="O31" s="212"/>
      <c r="P31" s="24">
        <v>4</v>
      </c>
      <c r="Q31" s="270" t="s">
        <v>171</v>
      </c>
      <c r="R31" s="270"/>
      <c r="S31" s="24" t="s">
        <v>172</v>
      </c>
      <c r="T31" s="24">
        <v>90</v>
      </c>
      <c r="U31" s="24">
        <v>90</v>
      </c>
      <c r="V31" s="18">
        <f>IF(E31=P31,1,0)</f>
        <v>0</v>
      </c>
      <c r="W31" s="18">
        <f t="shared" si="1"/>
        <v>0</v>
      </c>
      <c r="X31" s="18">
        <f t="shared" si="1"/>
        <v>0</v>
      </c>
      <c r="Y31" s="18">
        <f t="shared" si="1"/>
        <v>0</v>
      </c>
    </row>
    <row r="32" spans="1:25" ht="30.75" customHeight="1">
      <c r="A32" s="21">
        <v>8889</v>
      </c>
      <c r="B32" s="212" t="s">
        <v>173</v>
      </c>
      <c r="C32" s="212"/>
      <c r="D32" s="212"/>
      <c r="E32" s="22">
        <v>2</v>
      </c>
      <c r="F32" s="22">
        <v>563</v>
      </c>
      <c r="G32" s="22" t="s">
        <v>177</v>
      </c>
      <c r="H32" s="22">
        <v>90</v>
      </c>
      <c r="L32" s="21">
        <v>8889</v>
      </c>
      <c r="M32" s="212" t="s">
        <v>173</v>
      </c>
      <c r="N32" s="212"/>
      <c r="O32" s="212"/>
      <c r="P32" s="22">
        <v>2</v>
      </c>
      <c r="Q32" s="270" t="s">
        <v>152</v>
      </c>
      <c r="R32" s="270"/>
      <c r="S32" s="22">
        <v>563</v>
      </c>
      <c r="T32" s="22" t="s">
        <v>177</v>
      </c>
      <c r="U32" s="22">
        <v>90</v>
      </c>
      <c r="V32" s="17"/>
      <c r="W32" s="17"/>
      <c r="X32" s="17"/>
      <c r="Y32" s="17"/>
    </row>
    <row r="33" spans="1:25" ht="30.75" customHeight="1">
      <c r="A33" s="21">
        <v>8889</v>
      </c>
      <c r="B33" s="212" t="s">
        <v>174</v>
      </c>
      <c r="C33" s="212"/>
      <c r="D33" s="212"/>
      <c r="E33" s="22">
        <v>2</v>
      </c>
      <c r="F33" s="22">
        <v>388</v>
      </c>
      <c r="G33" s="22">
        <v>90</v>
      </c>
      <c r="H33" s="22" t="s">
        <v>177</v>
      </c>
      <c r="L33" s="21">
        <v>8889</v>
      </c>
      <c r="M33" s="212" t="s">
        <v>174</v>
      </c>
      <c r="N33" s="212"/>
      <c r="O33" s="212"/>
      <c r="P33" s="22">
        <v>2</v>
      </c>
      <c r="Q33" s="270" t="s">
        <v>152</v>
      </c>
      <c r="R33" s="270"/>
      <c r="S33" s="22">
        <v>388</v>
      </c>
      <c r="T33" s="22">
        <v>90</v>
      </c>
      <c r="U33" s="22" t="s">
        <v>177</v>
      </c>
      <c r="V33" s="17"/>
      <c r="W33" s="17"/>
      <c r="X33" s="17"/>
      <c r="Y33" s="19">
        <f>SUM(V17:Y31)</f>
        <v>0</v>
      </c>
    </row>
    <row r="37" spans="1:25" ht="18.75">
      <c r="A37" s="7" t="s">
        <v>180</v>
      </c>
    </row>
    <row r="38" spans="1:25" ht="17.25" customHeight="1">
      <c r="A38" s="29"/>
      <c r="B38" s="29"/>
      <c r="C38" s="211"/>
      <c r="D38" s="211"/>
      <c r="E38" s="211"/>
      <c r="F38" s="211"/>
    </row>
    <row r="39" spans="1:25">
      <c r="A39" s="209" t="s">
        <v>3</v>
      </c>
      <c r="B39" s="209" t="s">
        <v>7</v>
      </c>
      <c r="C39" s="209" t="s">
        <v>181</v>
      </c>
      <c r="D39" s="209"/>
      <c r="E39" s="209"/>
      <c r="F39" s="209" t="s">
        <v>182</v>
      </c>
      <c r="G39" s="209"/>
      <c r="H39" s="209"/>
      <c r="L39" s="209" t="s">
        <v>3</v>
      </c>
      <c r="M39" s="209" t="s">
        <v>7</v>
      </c>
      <c r="N39" s="209" t="s">
        <v>181</v>
      </c>
      <c r="O39" s="209"/>
      <c r="P39" s="209"/>
      <c r="Q39" s="209" t="s">
        <v>182</v>
      </c>
      <c r="R39" s="209"/>
      <c r="S39" s="209"/>
    </row>
    <row r="40" spans="1:25">
      <c r="A40" s="209"/>
      <c r="B40" s="209"/>
      <c r="C40" s="209" t="s">
        <v>183</v>
      </c>
      <c r="D40" s="209"/>
      <c r="E40" s="30" t="s">
        <v>184</v>
      </c>
      <c r="F40" s="209" t="s">
        <v>183</v>
      </c>
      <c r="G40" s="209"/>
      <c r="H40" s="30" t="s">
        <v>184</v>
      </c>
      <c r="L40" s="209"/>
      <c r="M40" s="209"/>
      <c r="N40" s="209" t="s">
        <v>183</v>
      </c>
      <c r="O40" s="209"/>
      <c r="P40" s="30" t="s">
        <v>184</v>
      </c>
      <c r="Q40" s="209" t="s">
        <v>183</v>
      </c>
      <c r="R40" s="209"/>
      <c r="S40" s="30" t="s">
        <v>184</v>
      </c>
    </row>
    <row r="41" spans="1:25" ht="42.75" customHeight="1">
      <c r="A41" s="31" t="s">
        <v>185</v>
      </c>
      <c r="B41" s="31">
        <v>1</v>
      </c>
      <c r="C41" s="133" t="s">
        <v>29</v>
      </c>
      <c r="D41" s="133"/>
      <c r="E41" s="34" t="s">
        <v>29</v>
      </c>
      <c r="F41" s="133" t="s">
        <v>29</v>
      </c>
      <c r="G41" s="133"/>
      <c r="H41" s="34" t="s">
        <v>29</v>
      </c>
      <c r="L41" s="31" t="s">
        <v>185</v>
      </c>
      <c r="M41" s="31">
        <v>1</v>
      </c>
      <c r="N41" s="208" t="s">
        <v>186</v>
      </c>
      <c r="O41" s="208"/>
      <c r="P41" s="23">
        <v>1735</v>
      </c>
      <c r="Q41" s="207" t="s">
        <v>187</v>
      </c>
      <c r="R41" s="207"/>
      <c r="S41" s="24">
        <v>577</v>
      </c>
      <c r="T41" s="18">
        <f>IF(E41=P41,1,0)</f>
        <v>0</v>
      </c>
      <c r="U41" s="18">
        <f>IF(H41=S41,1,0)</f>
        <v>0</v>
      </c>
      <c r="V41" s="17"/>
    </row>
    <row r="42" spans="1:25" ht="42.75" customHeight="1">
      <c r="A42" s="31" t="s">
        <v>188</v>
      </c>
      <c r="B42" s="31">
        <v>1</v>
      </c>
      <c r="C42" s="133" t="s">
        <v>29</v>
      </c>
      <c r="D42" s="133"/>
      <c r="E42" s="34" t="s">
        <v>29</v>
      </c>
      <c r="F42" s="133" t="s">
        <v>29</v>
      </c>
      <c r="G42" s="133"/>
      <c r="H42" s="34" t="s">
        <v>29</v>
      </c>
      <c r="L42" s="31" t="s">
        <v>188</v>
      </c>
      <c r="M42" s="31">
        <v>1</v>
      </c>
      <c r="N42" s="208" t="s">
        <v>186</v>
      </c>
      <c r="O42" s="208"/>
      <c r="P42" s="23">
        <v>1735</v>
      </c>
      <c r="Q42" s="207" t="s">
        <v>187</v>
      </c>
      <c r="R42" s="207"/>
      <c r="S42" s="24">
        <v>577</v>
      </c>
      <c r="T42" s="18">
        <f>IF(E42=P42,1,0)</f>
        <v>0</v>
      </c>
      <c r="U42" s="18">
        <f t="shared" ref="U42:U46" si="2">IF(H42=S42,1,0)</f>
        <v>0</v>
      </c>
      <c r="V42" s="17"/>
    </row>
    <row r="43" spans="1:25" ht="42.75" customHeight="1">
      <c r="A43" s="31" t="s">
        <v>189</v>
      </c>
      <c r="B43" s="31">
        <v>1</v>
      </c>
      <c r="C43" s="133" t="s">
        <v>29</v>
      </c>
      <c r="D43" s="133"/>
      <c r="E43" s="32">
        <v>1735</v>
      </c>
      <c r="F43" s="133" t="s">
        <v>29</v>
      </c>
      <c r="G43" s="133"/>
      <c r="H43" s="31">
        <v>500</v>
      </c>
      <c r="L43" s="31" t="s">
        <v>189</v>
      </c>
      <c r="M43" s="31">
        <v>1</v>
      </c>
      <c r="N43" s="208" t="s">
        <v>186</v>
      </c>
      <c r="O43" s="208"/>
      <c r="P43" s="32">
        <v>1735</v>
      </c>
      <c r="Q43" s="207" t="s">
        <v>190</v>
      </c>
      <c r="R43" s="207"/>
      <c r="S43" s="31">
        <v>500</v>
      </c>
      <c r="T43" s="17"/>
      <c r="U43" s="18"/>
      <c r="V43" s="17"/>
    </row>
    <row r="44" spans="1:25" ht="42.75" customHeight="1">
      <c r="A44" s="31" t="s">
        <v>191</v>
      </c>
      <c r="B44" s="31">
        <v>1</v>
      </c>
      <c r="C44" s="133" t="s">
        <v>29</v>
      </c>
      <c r="D44" s="133"/>
      <c r="E44" s="32">
        <v>1735</v>
      </c>
      <c r="F44" s="133" t="s">
        <v>29</v>
      </c>
      <c r="G44" s="133"/>
      <c r="H44" s="31">
        <v>500</v>
      </c>
      <c r="L44" s="31" t="s">
        <v>191</v>
      </c>
      <c r="M44" s="31">
        <v>1</v>
      </c>
      <c r="N44" s="208" t="s">
        <v>186</v>
      </c>
      <c r="O44" s="208"/>
      <c r="P44" s="32">
        <v>1735</v>
      </c>
      <c r="Q44" s="207" t="s">
        <v>190</v>
      </c>
      <c r="R44" s="207"/>
      <c r="S44" s="31">
        <v>500</v>
      </c>
      <c r="T44" s="17"/>
      <c r="U44" s="18"/>
      <c r="V44" s="17"/>
    </row>
    <row r="45" spans="1:25" ht="42.75" customHeight="1">
      <c r="A45" s="31" t="s">
        <v>192</v>
      </c>
      <c r="B45" s="31">
        <v>1</v>
      </c>
      <c r="C45" s="133" t="s">
        <v>29</v>
      </c>
      <c r="D45" s="133"/>
      <c r="E45" s="34" t="s">
        <v>29</v>
      </c>
      <c r="F45" s="133" t="s">
        <v>29</v>
      </c>
      <c r="G45" s="133"/>
      <c r="H45" s="34" t="s">
        <v>29</v>
      </c>
      <c r="L45" s="31" t="s">
        <v>192</v>
      </c>
      <c r="M45" s="31">
        <v>1</v>
      </c>
      <c r="N45" s="208" t="s">
        <v>186</v>
      </c>
      <c r="O45" s="208"/>
      <c r="P45" s="23">
        <v>1735</v>
      </c>
      <c r="Q45" s="207" t="s">
        <v>193</v>
      </c>
      <c r="R45" s="207"/>
      <c r="S45" s="24">
        <v>545</v>
      </c>
      <c r="T45" s="18">
        <f>IF(E45=P45,1,0)</f>
        <v>0</v>
      </c>
      <c r="U45" s="18">
        <f t="shared" si="2"/>
        <v>0</v>
      </c>
      <c r="V45" s="17"/>
    </row>
    <row r="46" spans="1:25" ht="42.75" customHeight="1">
      <c r="A46" s="31" t="s">
        <v>194</v>
      </c>
      <c r="B46" s="31">
        <v>1</v>
      </c>
      <c r="C46" s="133" t="s">
        <v>29</v>
      </c>
      <c r="D46" s="133"/>
      <c r="E46" s="34" t="s">
        <v>29</v>
      </c>
      <c r="F46" s="133" t="s">
        <v>29</v>
      </c>
      <c r="G46" s="133"/>
      <c r="H46" s="34" t="s">
        <v>29</v>
      </c>
      <c r="L46" s="31" t="s">
        <v>194</v>
      </c>
      <c r="M46" s="31">
        <v>1</v>
      </c>
      <c r="N46" s="208" t="s">
        <v>186</v>
      </c>
      <c r="O46" s="208"/>
      <c r="P46" s="23">
        <v>1735</v>
      </c>
      <c r="Q46" s="207" t="s">
        <v>193</v>
      </c>
      <c r="R46" s="207"/>
      <c r="S46" s="24">
        <v>545</v>
      </c>
      <c r="T46" s="18">
        <f>IF(E46=P46,1,0)</f>
        <v>0</v>
      </c>
      <c r="U46" s="18">
        <f t="shared" si="2"/>
        <v>0</v>
      </c>
      <c r="V46" s="19">
        <f>SUM(T41:U46)</f>
        <v>0</v>
      </c>
    </row>
    <row r="47" spans="1:25" ht="42.75" customHeight="1">
      <c r="A47" s="31" t="s">
        <v>195</v>
      </c>
      <c r="B47" s="31">
        <v>1</v>
      </c>
      <c r="C47" s="206" t="s">
        <v>152</v>
      </c>
      <c r="D47" s="206"/>
      <c r="E47" s="32">
        <v>1735</v>
      </c>
      <c r="F47" s="203" t="s">
        <v>196</v>
      </c>
      <c r="G47" s="204"/>
      <c r="H47" s="205"/>
      <c r="L47" s="31" t="s">
        <v>195</v>
      </c>
      <c r="M47" s="31">
        <v>1</v>
      </c>
      <c r="N47" s="206" t="s">
        <v>152</v>
      </c>
      <c r="O47" s="206"/>
      <c r="P47" s="32">
        <v>1735</v>
      </c>
      <c r="Q47" s="203" t="s">
        <v>196</v>
      </c>
      <c r="R47" s="204"/>
      <c r="S47" s="205"/>
    </row>
    <row r="48" spans="1:25" ht="42.75" customHeight="1">
      <c r="A48" s="31" t="s">
        <v>197</v>
      </c>
      <c r="B48" s="31">
        <v>1</v>
      </c>
      <c r="C48" s="206" t="s">
        <v>152</v>
      </c>
      <c r="D48" s="206"/>
      <c r="E48" s="32">
        <v>1735</v>
      </c>
      <c r="F48" s="203" t="s">
        <v>196</v>
      </c>
      <c r="G48" s="204"/>
      <c r="H48" s="205"/>
      <c r="L48" s="31" t="s">
        <v>197</v>
      </c>
      <c r="M48" s="31">
        <v>1</v>
      </c>
      <c r="N48" s="206" t="s">
        <v>152</v>
      </c>
      <c r="O48" s="206"/>
      <c r="P48" s="32">
        <v>1735</v>
      </c>
      <c r="Q48" s="203" t="s">
        <v>196</v>
      </c>
      <c r="R48" s="204"/>
      <c r="S48" s="205"/>
    </row>
  </sheetData>
  <sheetProtection password="CC09" sheet="1" objects="1" scenarios="1" selectLockedCells="1"/>
  <mergeCells count="110">
    <mergeCell ref="A15:A16"/>
    <mergeCell ref="E15:E16"/>
    <mergeCell ref="A4:G8"/>
    <mergeCell ref="G15:H15"/>
    <mergeCell ref="B15:D16"/>
    <mergeCell ref="B17:D17"/>
    <mergeCell ref="B18:D18"/>
    <mergeCell ref="B19:D19"/>
    <mergeCell ref="F15:F16"/>
    <mergeCell ref="B20:D20"/>
    <mergeCell ref="B21:D21"/>
    <mergeCell ref="B22:D22"/>
    <mergeCell ref="B28:D28"/>
    <mergeCell ref="B29:D29"/>
    <mergeCell ref="B30:D30"/>
    <mergeCell ref="B31:D31"/>
    <mergeCell ref="B32:D32"/>
    <mergeCell ref="B33:D33"/>
    <mergeCell ref="B23:D23"/>
    <mergeCell ref="B24:D24"/>
    <mergeCell ref="B25:D25"/>
    <mergeCell ref="B26:D26"/>
    <mergeCell ref="B27:D27"/>
    <mergeCell ref="S15:S16"/>
    <mergeCell ref="T15:U15"/>
    <mergeCell ref="M17:O17"/>
    <mergeCell ref="Q17:R17"/>
    <mergeCell ref="M18:O18"/>
    <mergeCell ref="Q18:R18"/>
    <mergeCell ref="L15:L16"/>
    <mergeCell ref="M15:O16"/>
    <mergeCell ref="P15:P16"/>
    <mergeCell ref="Q15:R16"/>
    <mergeCell ref="Q27:R27"/>
    <mergeCell ref="M22:O22"/>
    <mergeCell ref="Q22:R22"/>
    <mergeCell ref="M23:O23"/>
    <mergeCell ref="Q23:R23"/>
    <mergeCell ref="M24:O24"/>
    <mergeCell ref="Q24:R24"/>
    <mergeCell ref="M19:O19"/>
    <mergeCell ref="Q19:R19"/>
    <mergeCell ref="M20:O20"/>
    <mergeCell ref="Q20:R20"/>
    <mergeCell ref="M21:O21"/>
    <mergeCell ref="Q21:R21"/>
    <mergeCell ref="F14:H14"/>
    <mergeCell ref="S14:U14"/>
    <mergeCell ref="C38:F38"/>
    <mergeCell ref="A39:A40"/>
    <mergeCell ref="B39:B40"/>
    <mergeCell ref="C39:E39"/>
    <mergeCell ref="F39:H39"/>
    <mergeCell ref="M31:O31"/>
    <mergeCell ref="Q31:R31"/>
    <mergeCell ref="M32:O32"/>
    <mergeCell ref="Q32:R32"/>
    <mergeCell ref="M33:O33"/>
    <mergeCell ref="Q33:R33"/>
    <mergeCell ref="M28:O28"/>
    <mergeCell ref="Q28:R28"/>
    <mergeCell ref="M29:O29"/>
    <mergeCell ref="Q29:R29"/>
    <mergeCell ref="M30:O30"/>
    <mergeCell ref="Q30:R30"/>
    <mergeCell ref="M25:O25"/>
    <mergeCell ref="Q25:R25"/>
    <mergeCell ref="M26:O26"/>
    <mergeCell ref="Q26:R26"/>
    <mergeCell ref="M27:O27"/>
    <mergeCell ref="F48:H48"/>
    <mergeCell ref="L39:L40"/>
    <mergeCell ref="M39:M40"/>
    <mergeCell ref="N39:P39"/>
    <mergeCell ref="N43:O43"/>
    <mergeCell ref="N47:O47"/>
    <mergeCell ref="C48:D48"/>
    <mergeCell ref="F41:G41"/>
    <mergeCell ref="F42:G42"/>
    <mergeCell ref="F43:G43"/>
    <mergeCell ref="F44:G44"/>
    <mergeCell ref="F45:G45"/>
    <mergeCell ref="F46:G46"/>
    <mergeCell ref="C40:D40"/>
    <mergeCell ref="C41:D41"/>
    <mergeCell ref="C42:D42"/>
    <mergeCell ref="C43:D43"/>
    <mergeCell ref="C44:D44"/>
    <mergeCell ref="C45:D45"/>
    <mergeCell ref="C46:D46"/>
    <mergeCell ref="C47:D47"/>
    <mergeCell ref="Q39:S39"/>
    <mergeCell ref="N40:O40"/>
    <mergeCell ref="Q40:R40"/>
    <mergeCell ref="N41:O41"/>
    <mergeCell ref="Q41:R41"/>
    <mergeCell ref="N42:O42"/>
    <mergeCell ref="Q42:R42"/>
    <mergeCell ref="F40:G40"/>
    <mergeCell ref="F47:H47"/>
    <mergeCell ref="Q47:S47"/>
    <mergeCell ref="N48:O48"/>
    <mergeCell ref="Q48:S48"/>
    <mergeCell ref="Q43:R43"/>
    <mergeCell ref="N44:O44"/>
    <mergeCell ref="Q44:R44"/>
    <mergeCell ref="N45:O45"/>
    <mergeCell ref="Q45:R45"/>
    <mergeCell ref="N46:O46"/>
    <mergeCell ref="Q46:R46"/>
  </mergeCells>
  <pageMargins left="0.7" right="0.7" top="0.75" bottom="0.75" header="0.3" footer="0.3"/>
  <pageSetup paperSize="9" orientation="portrait" horizontalDpi="4294967293" verticalDpi="0" r:id="rId1"/>
  <drawing r:id="rId2"/>
</worksheet>
</file>

<file path=xl/worksheets/sheet8.xml><?xml version="1.0" encoding="utf-8"?>
<worksheet xmlns="http://schemas.openxmlformats.org/spreadsheetml/2006/main" xmlns:r="http://schemas.openxmlformats.org/officeDocument/2006/relationships">
  <dimension ref="A1:Q32"/>
  <sheetViews>
    <sheetView showGridLines="0" zoomScale="80" zoomScaleNormal="80" workbookViewId="0">
      <selection activeCell="D16" sqref="D16"/>
    </sheetView>
  </sheetViews>
  <sheetFormatPr baseColWidth="10" defaultColWidth="12.28515625" defaultRowHeight="16.5"/>
  <cols>
    <col min="1" max="10" width="12.28515625" style="12"/>
    <col min="11" max="11" width="13.85546875" style="12" bestFit="1" customWidth="1"/>
    <col min="12" max="16384" width="12.28515625" style="12"/>
  </cols>
  <sheetData>
    <row r="1" spans="1:17" ht="21">
      <c r="A1" s="1" t="s">
        <v>259</v>
      </c>
      <c r="B1" s="10"/>
      <c r="C1" s="10"/>
      <c r="D1" s="10"/>
      <c r="E1" s="10"/>
      <c r="F1" s="10"/>
      <c r="G1" s="10"/>
      <c r="H1" s="10"/>
      <c r="I1" s="11"/>
      <c r="K1" s="13">
        <f>Q31*3</f>
        <v>0</v>
      </c>
      <c r="L1" s="12" t="s">
        <v>113</v>
      </c>
    </row>
    <row r="2" spans="1:17">
      <c r="K2" s="96"/>
    </row>
    <row r="3" spans="1:17">
      <c r="K3" s="97">
        <f>9-Q31</f>
        <v>9</v>
      </c>
      <c r="L3" s="12" t="s">
        <v>32</v>
      </c>
    </row>
    <row r="4" spans="1:17">
      <c r="A4" s="215" t="s">
        <v>244</v>
      </c>
      <c r="B4" s="215"/>
      <c r="C4" s="215"/>
      <c r="D4" s="215"/>
      <c r="E4" s="215"/>
      <c r="F4" s="215"/>
      <c r="G4" s="215"/>
    </row>
    <row r="5" spans="1:17">
      <c r="A5" s="215"/>
      <c r="B5" s="215"/>
      <c r="C5" s="215"/>
      <c r="D5" s="215"/>
      <c r="E5" s="215"/>
      <c r="F5" s="215"/>
      <c r="G5" s="215"/>
    </row>
    <row r="6" spans="1:17">
      <c r="A6" s="215"/>
      <c r="B6" s="215"/>
      <c r="C6" s="215"/>
      <c r="D6" s="215"/>
      <c r="E6" s="215"/>
      <c r="F6" s="215"/>
      <c r="G6" s="215"/>
    </row>
    <row r="7" spans="1:17">
      <c r="A7" s="215"/>
      <c r="B7" s="215"/>
      <c r="C7" s="215"/>
      <c r="D7" s="215"/>
      <c r="E7" s="215"/>
      <c r="F7" s="215"/>
      <c r="G7" s="215"/>
    </row>
    <row r="8" spans="1:17">
      <c r="A8" s="215"/>
      <c r="B8" s="215"/>
      <c r="C8" s="215"/>
      <c r="D8" s="215"/>
      <c r="E8" s="215"/>
      <c r="F8" s="215"/>
      <c r="G8" s="215"/>
    </row>
    <row r="9" spans="1:17">
      <c r="A9" s="12" t="s">
        <v>245</v>
      </c>
    </row>
    <row r="10" spans="1:17">
      <c r="A10" s="12" t="s">
        <v>246</v>
      </c>
    </row>
    <row r="14" spans="1:17" ht="18.75">
      <c r="A14" s="7" t="s">
        <v>247</v>
      </c>
    </row>
    <row r="15" spans="1:17" ht="18">
      <c r="D15" s="93" t="s">
        <v>260</v>
      </c>
    </row>
    <row r="16" spans="1:17">
      <c r="C16" s="92" t="s">
        <v>248</v>
      </c>
      <c r="D16" s="95" t="s">
        <v>29</v>
      </c>
      <c r="E16" s="12" t="s">
        <v>249</v>
      </c>
      <c r="M16" s="92" t="s">
        <v>248</v>
      </c>
      <c r="N16" s="94">
        <v>2420</v>
      </c>
      <c r="O16" s="12" t="s">
        <v>249</v>
      </c>
      <c r="P16" s="18">
        <f>IF(D16=N16,1,0)</f>
        <v>0</v>
      </c>
      <c r="Q16" s="17"/>
    </row>
    <row r="17" spans="1:17">
      <c r="C17" s="92" t="s">
        <v>250</v>
      </c>
      <c r="D17" s="95" t="s">
        <v>29</v>
      </c>
      <c r="M17" s="92" t="s">
        <v>250</v>
      </c>
      <c r="N17" s="94">
        <v>4</v>
      </c>
      <c r="P17" s="18">
        <f t="shared" ref="P17:P22" si="0">IF(D17=N17,1,0)</f>
        <v>0</v>
      </c>
      <c r="Q17" s="17"/>
    </row>
    <row r="18" spans="1:17">
      <c r="C18" s="92" t="s">
        <v>251</v>
      </c>
      <c r="D18" s="95" t="s">
        <v>29</v>
      </c>
      <c r="E18" s="12" t="s">
        <v>249</v>
      </c>
      <c r="M18" s="92" t="s">
        <v>251</v>
      </c>
      <c r="N18" s="94">
        <f>10+24.7+19.7</f>
        <v>54.400000000000006</v>
      </c>
      <c r="O18" s="12" t="s">
        <v>249</v>
      </c>
      <c r="P18" s="18">
        <f t="shared" si="0"/>
        <v>0</v>
      </c>
      <c r="Q18" s="17"/>
    </row>
    <row r="19" spans="1:17">
      <c r="C19" s="92" t="s">
        <v>252</v>
      </c>
      <c r="D19" s="95" t="s">
        <v>29</v>
      </c>
      <c r="E19" s="12" t="s">
        <v>249</v>
      </c>
      <c r="M19" s="92" t="s">
        <v>252</v>
      </c>
      <c r="N19" s="94">
        <f>43.9+19.7+19.7</f>
        <v>83.3</v>
      </c>
      <c r="O19" s="12" t="s">
        <v>249</v>
      </c>
      <c r="P19" s="18">
        <f t="shared" si="0"/>
        <v>0</v>
      </c>
      <c r="Q19" s="17"/>
    </row>
    <row r="20" spans="1:17">
      <c r="C20" s="92" t="s">
        <v>253</v>
      </c>
      <c r="D20" s="95" t="s">
        <v>29</v>
      </c>
      <c r="E20" s="12" t="s">
        <v>249</v>
      </c>
      <c r="M20" s="92" t="s">
        <v>253</v>
      </c>
      <c r="N20" s="94">
        <f>19.7+24.7-5</f>
        <v>39.4</v>
      </c>
      <c r="O20" s="12" t="s">
        <v>249</v>
      </c>
      <c r="P20" s="18">
        <f t="shared" si="0"/>
        <v>0</v>
      </c>
      <c r="Q20" s="17"/>
    </row>
    <row r="21" spans="1:17">
      <c r="N21" s="17"/>
      <c r="P21" s="18"/>
      <c r="Q21" s="17"/>
    </row>
    <row r="22" spans="1:17">
      <c r="C22" s="92" t="s">
        <v>254</v>
      </c>
      <c r="D22" s="95" t="s">
        <v>29</v>
      </c>
      <c r="E22" s="12" t="s">
        <v>249</v>
      </c>
      <c r="M22" s="92" t="s">
        <v>254</v>
      </c>
      <c r="N22" s="94">
        <v>519.1</v>
      </c>
      <c r="O22" s="12" t="s">
        <v>249</v>
      </c>
      <c r="P22" s="18">
        <f t="shared" si="0"/>
        <v>0</v>
      </c>
      <c r="Q22" s="17"/>
    </row>
    <row r="23" spans="1:17">
      <c r="N23" s="17"/>
      <c r="P23" s="17"/>
      <c r="Q23" s="17"/>
    </row>
    <row r="24" spans="1:17">
      <c r="N24" s="17"/>
      <c r="P24" s="17"/>
      <c r="Q24" s="17"/>
    </row>
    <row r="25" spans="1:17">
      <c r="N25" s="17"/>
      <c r="P25" s="17"/>
      <c r="Q25" s="17"/>
    </row>
    <row r="26" spans="1:17" ht="18.75">
      <c r="A26" s="7" t="s">
        <v>255</v>
      </c>
      <c r="N26" s="17"/>
      <c r="P26" s="17"/>
      <c r="Q26" s="17"/>
    </row>
    <row r="27" spans="1:17">
      <c r="N27" s="17"/>
      <c r="P27" s="17"/>
      <c r="Q27" s="17"/>
    </row>
    <row r="28" spans="1:17" ht="18">
      <c r="D28" s="93" t="s">
        <v>260</v>
      </c>
      <c r="N28" s="17"/>
      <c r="P28" s="17"/>
      <c r="Q28" s="17"/>
    </row>
    <row r="29" spans="1:17">
      <c r="C29" s="92" t="s">
        <v>256</v>
      </c>
      <c r="D29" s="95" t="s">
        <v>29</v>
      </c>
      <c r="E29" s="12" t="s">
        <v>249</v>
      </c>
      <c r="M29" s="92" t="s">
        <v>256</v>
      </c>
      <c r="N29" s="94">
        <v>615.20000000000005</v>
      </c>
      <c r="O29" s="12" t="s">
        <v>249</v>
      </c>
      <c r="P29" s="18">
        <f>IF(D29=N29,1,0)</f>
        <v>0</v>
      </c>
      <c r="Q29" s="17"/>
    </row>
    <row r="30" spans="1:17">
      <c r="C30" s="92" t="s">
        <v>257</v>
      </c>
      <c r="D30" s="95" t="s">
        <v>29</v>
      </c>
      <c r="E30" s="12" t="s">
        <v>249</v>
      </c>
      <c r="M30" s="92" t="s">
        <v>257</v>
      </c>
      <c r="N30" s="94">
        <v>602.4</v>
      </c>
      <c r="O30" s="12" t="s">
        <v>249</v>
      </c>
      <c r="P30" s="18">
        <f t="shared" ref="P30:P31" si="1">IF(D30=N30,1,0)</f>
        <v>0</v>
      </c>
      <c r="Q30" s="17"/>
    </row>
    <row r="31" spans="1:17">
      <c r="C31" s="92" t="s">
        <v>258</v>
      </c>
      <c r="D31" s="95" t="s">
        <v>29</v>
      </c>
      <c r="E31" s="12" t="s">
        <v>249</v>
      </c>
      <c r="M31" s="92" t="s">
        <v>258</v>
      </c>
      <c r="N31" s="94">
        <v>600.20000000000005</v>
      </c>
      <c r="O31" s="12" t="s">
        <v>249</v>
      </c>
      <c r="P31" s="18">
        <f t="shared" si="1"/>
        <v>0</v>
      </c>
      <c r="Q31" s="19">
        <f>SUM(P16:P31)</f>
        <v>0</v>
      </c>
    </row>
    <row r="32" spans="1:17">
      <c r="P32" s="17"/>
      <c r="Q32" s="17"/>
    </row>
  </sheetData>
  <sheetProtection password="CC09" sheet="1" objects="1" scenarios="1" selectLockedCells="1"/>
  <mergeCells count="1">
    <mergeCell ref="A4:G8"/>
  </mergeCells>
  <pageMargins left="0.7" right="0.7" top="0.75" bottom="0.75" header="0.3" footer="0.3"/>
  <pageSetup paperSize="9" orientation="portrait" horizontalDpi="4294967293" verticalDpi="0" r:id="rId1"/>
  <drawing r:id="rId2"/>
</worksheet>
</file>

<file path=xl/worksheets/sheet9.xml><?xml version="1.0" encoding="utf-8"?>
<worksheet xmlns="http://schemas.openxmlformats.org/spreadsheetml/2006/main" xmlns:r="http://schemas.openxmlformats.org/officeDocument/2006/relationships">
  <dimension ref="A1:AM48"/>
  <sheetViews>
    <sheetView showGridLines="0" zoomScale="80" zoomScaleNormal="80" workbookViewId="0">
      <selection activeCell="D29" sqref="D29"/>
    </sheetView>
  </sheetViews>
  <sheetFormatPr baseColWidth="10" defaultColWidth="12.28515625" defaultRowHeight="16.5"/>
  <cols>
    <col min="1" max="4" width="12.28515625" style="12"/>
    <col min="5" max="5" width="17.140625" style="12" customWidth="1"/>
    <col min="6" max="10" width="12.28515625" style="12"/>
    <col min="11" max="11" width="13.85546875" style="12" bestFit="1" customWidth="1"/>
    <col min="12" max="16384" width="12.28515625" style="12"/>
  </cols>
  <sheetData>
    <row r="1" spans="1:12" ht="21">
      <c r="A1" s="1" t="s">
        <v>276</v>
      </c>
      <c r="B1" s="10"/>
      <c r="C1" s="10"/>
      <c r="D1" s="10"/>
      <c r="E1" s="10"/>
      <c r="F1" s="10"/>
      <c r="G1" s="10"/>
      <c r="H1" s="10"/>
      <c r="I1" s="11"/>
      <c r="K1" s="13">
        <f>AM43+X47</f>
        <v>0</v>
      </c>
      <c r="L1" s="12" t="s">
        <v>277</v>
      </c>
    </row>
    <row r="2" spans="1:12">
      <c r="K2" s="96"/>
    </row>
    <row r="3" spans="1:12">
      <c r="K3" s="97">
        <f>41-(X47+AM43)</f>
        <v>41</v>
      </c>
      <c r="L3" s="12" t="s">
        <v>32</v>
      </c>
    </row>
    <row r="4" spans="1:12">
      <c r="A4" s="215" t="s">
        <v>261</v>
      </c>
      <c r="B4" s="215"/>
      <c r="C4" s="215"/>
      <c r="D4" s="215"/>
      <c r="E4" s="215"/>
      <c r="F4" s="215"/>
      <c r="G4" s="215"/>
    </row>
    <row r="5" spans="1:12">
      <c r="A5" s="215"/>
      <c r="B5" s="215"/>
      <c r="C5" s="215"/>
      <c r="D5" s="215"/>
      <c r="E5" s="215"/>
      <c r="F5" s="215"/>
      <c r="G5" s="215"/>
    </row>
    <row r="6" spans="1:12">
      <c r="A6" s="215"/>
      <c r="B6" s="215"/>
      <c r="C6" s="215"/>
      <c r="D6" s="215"/>
      <c r="E6" s="215"/>
      <c r="F6" s="215"/>
      <c r="G6" s="215"/>
    </row>
    <row r="7" spans="1:12">
      <c r="A7" s="215"/>
      <c r="B7" s="215"/>
      <c r="C7" s="215"/>
      <c r="D7" s="215"/>
      <c r="E7" s="215"/>
      <c r="F7" s="215"/>
      <c r="G7" s="215"/>
    </row>
    <row r="8" spans="1:12">
      <c r="A8" s="215"/>
      <c r="B8" s="215"/>
      <c r="C8" s="215"/>
      <c r="D8" s="215"/>
      <c r="E8" s="215"/>
      <c r="F8" s="215"/>
      <c r="G8" s="215"/>
    </row>
    <row r="12" spans="1:12">
      <c r="A12" s="12" t="s">
        <v>262</v>
      </c>
    </row>
    <row r="15" spans="1:12">
      <c r="A15" s="98" t="s">
        <v>263</v>
      </c>
    </row>
    <row r="16" spans="1:12">
      <c r="B16" s="12" t="s">
        <v>264</v>
      </c>
    </row>
    <row r="17" spans="1:39">
      <c r="B17" s="12" t="s">
        <v>265</v>
      </c>
    </row>
    <row r="18" spans="1:39">
      <c r="B18" s="12" t="s">
        <v>266</v>
      </c>
    </row>
    <row r="20" spans="1:39">
      <c r="A20" s="12" t="s">
        <v>267</v>
      </c>
    </row>
    <row r="22" spans="1:39">
      <c r="A22" s="12" t="s">
        <v>275</v>
      </c>
    </row>
    <row r="23" spans="1:39">
      <c r="A23" s="100" t="s">
        <v>268</v>
      </c>
      <c r="B23" s="101">
        <v>1</v>
      </c>
      <c r="C23" s="100" t="s">
        <v>269</v>
      </c>
      <c r="D23" s="101">
        <v>5</v>
      </c>
      <c r="E23" s="216" t="s">
        <v>272</v>
      </c>
      <c r="F23" s="221"/>
      <c r="G23" s="101">
        <v>48</v>
      </c>
      <c r="H23" s="216" t="s">
        <v>270</v>
      </c>
      <c r="I23" s="217"/>
      <c r="J23" s="217"/>
      <c r="K23" s="101">
        <v>6</v>
      </c>
      <c r="L23" s="216" t="s">
        <v>273</v>
      </c>
      <c r="M23" s="217"/>
      <c r="N23" s="217"/>
      <c r="O23" s="101">
        <v>5</v>
      </c>
    </row>
    <row r="29" spans="1:39">
      <c r="A29" s="15" t="s">
        <v>268</v>
      </c>
      <c r="B29" s="99">
        <v>1</v>
      </c>
      <c r="C29" s="15" t="s">
        <v>269</v>
      </c>
      <c r="D29" s="95" t="s">
        <v>29</v>
      </c>
      <c r="E29" s="218" t="s">
        <v>272</v>
      </c>
      <c r="F29" s="219"/>
      <c r="G29" s="95" t="s">
        <v>29</v>
      </c>
      <c r="H29" s="218" t="s">
        <v>270</v>
      </c>
      <c r="I29" s="220"/>
      <c r="J29" s="220"/>
      <c r="K29" s="95" t="s">
        <v>29</v>
      </c>
      <c r="L29" s="218" t="s">
        <v>273</v>
      </c>
      <c r="M29" s="220"/>
      <c r="N29" s="220"/>
      <c r="O29" s="95" t="s">
        <v>29</v>
      </c>
      <c r="S29" s="15" t="s">
        <v>268</v>
      </c>
      <c r="T29" s="99">
        <v>1</v>
      </c>
      <c r="U29" s="15" t="s">
        <v>269</v>
      </c>
      <c r="V29" s="102">
        <v>7</v>
      </c>
      <c r="W29" s="218" t="s">
        <v>272</v>
      </c>
      <c r="X29" s="219"/>
      <c r="Y29" s="102">
        <v>65</v>
      </c>
      <c r="Z29" s="218" t="s">
        <v>270</v>
      </c>
      <c r="AA29" s="220"/>
      <c r="AB29" s="220"/>
      <c r="AC29" s="102">
        <v>5</v>
      </c>
      <c r="AD29" s="218" t="s">
        <v>273</v>
      </c>
      <c r="AE29" s="220"/>
      <c r="AF29" s="220"/>
      <c r="AG29" s="102">
        <v>7</v>
      </c>
      <c r="AH29" s="18"/>
      <c r="AI29" s="18">
        <f>IF(D29=V29,1,0)</f>
        <v>0</v>
      </c>
      <c r="AJ29" s="18">
        <f>IF(G29=Y29,1,0)</f>
        <v>0</v>
      </c>
      <c r="AK29" s="18">
        <f>IF(K29=AC29,1,0)</f>
        <v>0</v>
      </c>
      <c r="AL29" s="18">
        <f>IF(O29=AG29,1,0)</f>
        <v>0</v>
      </c>
      <c r="AM29" s="17"/>
    </row>
    <row r="30" spans="1:39">
      <c r="V30" s="17"/>
      <c r="Y30" s="17"/>
      <c r="AC30" s="17"/>
      <c r="AG30" s="17"/>
      <c r="AH30" s="18"/>
      <c r="AI30" s="18"/>
      <c r="AJ30" s="18"/>
      <c r="AK30" s="18"/>
      <c r="AL30" s="18"/>
      <c r="AM30" s="17"/>
    </row>
    <row r="31" spans="1:39">
      <c r="A31" s="15" t="s">
        <v>268</v>
      </c>
      <c r="B31" s="95" t="s">
        <v>29</v>
      </c>
      <c r="C31" s="15" t="s">
        <v>269</v>
      </c>
      <c r="D31" s="95" t="s">
        <v>29</v>
      </c>
      <c r="E31" s="218" t="s">
        <v>272</v>
      </c>
      <c r="F31" s="219"/>
      <c r="G31" s="95" t="s">
        <v>29</v>
      </c>
      <c r="H31" s="218" t="s">
        <v>270</v>
      </c>
      <c r="I31" s="220"/>
      <c r="J31" s="220"/>
      <c r="K31" s="95" t="s">
        <v>29</v>
      </c>
      <c r="L31" s="218" t="s">
        <v>273</v>
      </c>
      <c r="M31" s="220"/>
      <c r="N31" s="220"/>
      <c r="O31" s="95" t="s">
        <v>29</v>
      </c>
      <c r="S31" s="15" t="s">
        <v>268</v>
      </c>
      <c r="T31" s="102">
        <v>8</v>
      </c>
      <c r="U31" s="15" t="s">
        <v>269</v>
      </c>
      <c r="V31" s="102">
        <v>8</v>
      </c>
      <c r="W31" s="218" t="s">
        <v>272</v>
      </c>
      <c r="X31" s="219"/>
      <c r="Y31" s="102">
        <v>56</v>
      </c>
      <c r="Z31" s="218" t="s">
        <v>270</v>
      </c>
      <c r="AA31" s="220"/>
      <c r="AB31" s="220"/>
      <c r="AC31" s="102">
        <v>6</v>
      </c>
      <c r="AD31" s="218" t="s">
        <v>273</v>
      </c>
      <c r="AE31" s="220"/>
      <c r="AF31" s="220"/>
      <c r="AG31" s="102">
        <v>1</v>
      </c>
      <c r="AH31" s="18">
        <f t="shared" ref="AH31:AH43" si="0">IF(T31=B31,1,0)</f>
        <v>0</v>
      </c>
      <c r="AI31" s="18">
        <f t="shared" ref="AI31:AI43" si="1">IF(D31=V31,1,0)</f>
        <v>0</v>
      </c>
      <c r="AJ31" s="18">
        <f t="shared" ref="AJ31:AJ43" si="2">IF(G31=Y31,1,0)</f>
        <v>0</v>
      </c>
      <c r="AK31" s="18">
        <f t="shared" ref="AK31:AK43" si="3">IF(K31=AC31,1,0)</f>
        <v>0</v>
      </c>
      <c r="AL31" s="18">
        <f t="shared" ref="AL31:AL43" si="4">IF(O31=AG31,1,0)</f>
        <v>0</v>
      </c>
      <c r="AM31" s="17"/>
    </row>
    <row r="32" spans="1:39">
      <c r="T32" s="17"/>
      <c r="V32" s="17"/>
      <c r="Y32" s="17"/>
      <c r="AC32" s="17"/>
      <c r="AG32" s="17"/>
      <c r="AH32" s="18"/>
      <c r="AI32" s="18"/>
      <c r="AJ32" s="18"/>
      <c r="AK32" s="18"/>
      <c r="AL32" s="18"/>
      <c r="AM32" s="17"/>
    </row>
    <row r="33" spans="1:39">
      <c r="A33" s="15" t="s">
        <v>268</v>
      </c>
      <c r="B33" s="95" t="s">
        <v>29</v>
      </c>
      <c r="C33" s="15" t="s">
        <v>269</v>
      </c>
      <c r="D33" s="95" t="s">
        <v>29</v>
      </c>
      <c r="E33" s="218" t="s">
        <v>272</v>
      </c>
      <c r="F33" s="219"/>
      <c r="G33" s="95" t="s">
        <v>29</v>
      </c>
      <c r="H33" s="218" t="s">
        <v>270</v>
      </c>
      <c r="I33" s="220"/>
      <c r="J33" s="220"/>
      <c r="K33" s="95" t="s">
        <v>29</v>
      </c>
      <c r="L33" s="218" t="s">
        <v>273</v>
      </c>
      <c r="M33" s="220"/>
      <c r="N33" s="220"/>
      <c r="O33" s="95" t="s">
        <v>29</v>
      </c>
      <c r="S33" s="15" t="s">
        <v>268</v>
      </c>
      <c r="T33" s="102">
        <v>9</v>
      </c>
      <c r="U33" s="15" t="s">
        <v>269</v>
      </c>
      <c r="V33" s="102">
        <v>9</v>
      </c>
      <c r="W33" s="218" t="s">
        <v>272</v>
      </c>
      <c r="X33" s="219"/>
      <c r="Y33" s="102">
        <v>87</v>
      </c>
      <c r="Z33" s="218" t="s">
        <v>270</v>
      </c>
      <c r="AA33" s="220"/>
      <c r="AB33" s="220"/>
      <c r="AC33" s="102">
        <v>6</v>
      </c>
      <c r="AD33" s="218" t="s">
        <v>273</v>
      </c>
      <c r="AE33" s="220"/>
      <c r="AF33" s="220"/>
      <c r="AG33" s="102">
        <v>1</v>
      </c>
      <c r="AH33" s="18">
        <f t="shared" si="0"/>
        <v>0</v>
      </c>
      <c r="AI33" s="18">
        <f t="shared" si="1"/>
        <v>0</v>
      </c>
      <c r="AJ33" s="18">
        <f t="shared" si="2"/>
        <v>0</v>
      </c>
      <c r="AK33" s="18">
        <f t="shared" si="3"/>
        <v>0</v>
      </c>
      <c r="AL33" s="18">
        <f t="shared" si="4"/>
        <v>0</v>
      </c>
      <c r="AM33" s="17"/>
    </row>
    <row r="34" spans="1:39">
      <c r="T34" s="17"/>
      <c r="V34" s="17"/>
      <c r="Y34" s="17"/>
      <c r="AC34" s="17"/>
      <c r="AG34" s="17"/>
      <c r="AH34" s="18"/>
      <c r="AI34" s="18"/>
      <c r="AJ34" s="18"/>
      <c r="AK34" s="18"/>
      <c r="AL34" s="18"/>
      <c r="AM34" s="17"/>
    </row>
    <row r="35" spans="1:39">
      <c r="A35" s="15" t="s">
        <v>268</v>
      </c>
      <c r="B35" s="95" t="s">
        <v>29</v>
      </c>
      <c r="C35" s="15" t="s">
        <v>269</v>
      </c>
      <c r="D35" s="95" t="s">
        <v>29</v>
      </c>
      <c r="E35" s="218" t="s">
        <v>272</v>
      </c>
      <c r="F35" s="219"/>
      <c r="G35" s="95" t="s">
        <v>29</v>
      </c>
      <c r="H35" s="218" t="s">
        <v>270</v>
      </c>
      <c r="I35" s="220"/>
      <c r="J35" s="220"/>
      <c r="K35" s="95" t="s">
        <v>29</v>
      </c>
      <c r="L35" s="218" t="s">
        <v>273</v>
      </c>
      <c r="M35" s="220"/>
      <c r="N35" s="220"/>
      <c r="O35" s="95" t="s">
        <v>29</v>
      </c>
      <c r="S35" s="15" t="s">
        <v>268</v>
      </c>
      <c r="T35" s="102">
        <v>10</v>
      </c>
      <c r="U35" s="15" t="s">
        <v>269</v>
      </c>
      <c r="V35" s="102">
        <v>10</v>
      </c>
      <c r="W35" s="218" t="s">
        <v>272</v>
      </c>
      <c r="X35" s="219"/>
      <c r="Y35" s="102">
        <v>198</v>
      </c>
      <c r="Z35" s="218" t="s">
        <v>270</v>
      </c>
      <c r="AA35" s="220"/>
      <c r="AB35" s="220"/>
      <c r="AC35" s="102">
        <v>5</v>
      </c>
      <c r="AD35" s="218" t="s">
        <v>273</v>
      </c>
      <c r="AE35" s="220"/>
      <c r="AF35" s="220"/>
      <c r="AG35" s="102">
        <v>1</v>
      </c>
      <c r="AH35" s="18">
        <f t="shared" si="0"/>
        <v>0</v>
      </c>
      <c r="AI35" s="18">
        <f t="shared" si="1"/>
        <v>0</v>
      </c>
      <c r="AJ35" s="18">
        <f t="shared" si="2"/>
        <v>0</v>
      </c>
      <c r="AK35" s="18">
        <f t="shared" si="3"/>
        <v>0</v>
      </c>
      <c r="AL35" s="18">
        <f t="shared" si="4"/>
        <v>0</v>
      </c>
      <c r="AM35" s="17"/>
    </row>
    <row r="36" spans="1:39">
      <c r="T36" s="17"/>
      <c r="V36" s="17"/>
      <c r="Y36" s="17"/>
      <c r="AC36" s="17"/>
      <c r="AG36" s="17"/>
      <c r="AH36" s="18"/>
      <c r="AI36" s="18"/>
      <c r="AJ36" s="18"/>
      <c r="AK36" s="18"/>
      <c r="AL36" s="18"/>
      <c r="AM36" s="17"/>
    </row>
    <row r="37" spans="1:39">
      <c r="A37" s="15" t="s">
        <v>268</v>
      </c>
      <c r="B37" s="95" t="s">
        <v>29</v>
      </c>
      <c r="C37" s="15" t="s">
        <v>269</v>
      </c>
      <c r="D37" s="95" t="s">
        <v>29</v>
      </c>
      <c r="E37" s="218" t="s">
        <v>272</v>
      </c>
      <c r="F37" s="219"/>
      <c r="G37" s="95" t="s">
        <v>29</v>
      </c>
      <c r="H37" s="218" t="s">
        <v>270</v>
      </c>
      <c r="I37" s="220"/>
      <c r="J37" s="220"/>
      <c r="K37" s="95" t="s">
        <v>29</v>
      </c>
      <c r="L37" s="218" t="s">
        <v>273</v>
      </c>
      <c r="M37" s="220"/>
      <c r="N37" s="220"/>
      <c r="O37" s="95" t="s">
        <v>29</v>
      </c>
      <c r="S37" s="15" t="s">
        <v>268</v>
      </c>
      <c r="T37" s="102">
        <v>11</v>
      </c>
      <c r="U37" s="15" t="s">
        <v>269</v>
      </c>
      <c r="V37" s="102">
        <v>22</v>
      </c>
      <c r="W37" s="218" t="s">
        <v>272</v>
      </c>
      <c r="X37" s="219"/>
      <c r="Y37" s="102">
        <v>318</v>
      </c>
      <c r="Z37" s="218" t="s">
        <v>270</v>
      </c>
      <c r="AA37" s="220"/>
      <c r="AB37" s="220"/>
      <c r="AC37" s="102">
        <v>6</v>
      </c>
      <c r="AD37" s="218" t="s">
        <v>273</v>
      </c>
      <c r="AE37" s="220"/>
      <c r="AF37" s="220"/>
      <c r="AG37" s="102">
        <v>12</v>
      </c>
      <c r="AH37" s="18">
        <f t="shared" si="0"/>
        <v>0</v>
      </c>
      <c r="AI37" s="18">
        <f t="shared" si="1"/>
        <v>0</v>
      </c>
      <c r="AJ37" s="18">
        <f t="shared" si="2"/>
        <v>0</v>
      </c>
      <c r="AK37" s="18">
        <f t="shared" si="3"/>
        <v>0</v>
      </c>
      <c r="AL37" s="18">
        <f t="shared" si="4"/>
        <v>0</v>
      </c>
      <c r="AM37" s="17"/>
    </row>
    <row r="38" spans="1:39">
      <c r="T38" s="17"/>
      <c r="V38" s="17"/>
      <c r="Y38" s="17"/>
      <c r="AC38" s="17"/>
      <c r="AG38" s="17"/>
      <c r="AH38" s="18"/>
      <c r="AI38" s="18"/>
      <c r="AJ38" s="18"/>
      <c r="AK38" s="18"/>
      <c r="AL38" s="18"/>
      <c r="AM38" s="17"/>
    </row>
    <row r="39" spans="1:39">
      <c r="A39" s="15" t="s">
        <v>268</v>
      </c>
      <c r="B39" s="95" t="s">
        <v>29</v>
      </c>
      <c r="C39" s="15" t="s">
        <v>269</v>
      </c>
      <c r="D39" s="95" t="s">
        <v>29</v>
      </c>
      <c r="E39" s="218" t="s">
        <v>272</v>
      </c>
      <c r="F39" s="219"/>
      <c r="G39" s="95" t="s">
        <v>29</v>
      </c>
      <c r="H39" s="218" t="s">
        <v>270</v>
      </c>
      <c r="I39" s="220"/>
      <c r="J39" s="220"/>
      <c r="K39" s="95" t="s">
        <v>29</v>
      </c>
      <c r="L39" s="218" t="s">
        <v>273</v>
      </c>
      <c r="M39" s="220"/>
      <c r="N39" s="220"/>
      <c r="O39" s="95" t="s">
        <v>29</v>
      </c>
      <c r="S39" s="15" t="s">
        <v>268</v>
      </c>
      <c r="T39" s="102">
        <v>23</v>
      </c>
      <c r="U39" s="15" t="s">
        <v>269</v>
      </c>
      <c r="V39" s="102">
        <v>23</v>
      </c>
      <c r="W39" s="218" t="s">
        <v>272</v>
      </c>
      <c r="X39" s="219"/>
      <c r="Y39" s="102">
        <v>660</v>
      </c>
      <c r="Z39" s="218" t="s">
        <v>270</v>
      </c>
      <c r="AA39" s="220"/>
      <c r="AB39" s="220"/>
      <c r="AC39" s="102">
        <v>3</v>
      </c>
      <c r="AD39" s="218" t="s">
        <v>273</v>
      </c>
      <c r="AE39" s="220"/>
      <c r="AF39" s="220"/>
      <c r="AG39" s="102">
        <v>1</v>
      </c>
      <c r="AH39" s="18">
        <f t="shared" si="0"/>
        <v>0</v>
      </c>
      <c r="AI39" s="18">
        <f t="shared" si="1"/>
        <v>0</v>
      </c>
      <c r="AJ39" s="18">
        <f t="shared" si="2"/>
        <v>0</v>
      </c>
      <c r="AK39" s="18">
        <f t="shared" si="3"/>
        <v>0</v>
      </c>
      <c r="AL39" s="18">
        <f t="shared" si="4"/>
        <v>0</v>
      </c>
      <c r="AM39" s="17"/>
    </row>
    <row r="40" spans="1:39">
      <c r="T40" s="17"/>
      <c r="V40" s="17"/>
      <c r="Y40" s="17"/>
      <c r="AC40" s="17"/>
      <c r="AG40" s="17"/>
      <c r="AH40" s="18"/>
      <c r="AI40" s="18"/>
      <c r="AJ40" s="18"/>
      <c r="AK40" s="18"/>
      <c r="AL40" s="18"/>
      <c r="AM40" s="17"/>
    </row>
    <row r="41" spans="1:39">
      <c r="A41" s="15" t="s">
        <v>268</v>
      </c>
      <c r="B41" s="95" t="s">
        <v>29</v>
      </c>
      <c r="C41" s="15" t="s">
        <v>269</v>
      </c>
      <c r="D41" s="95" t="s">
        <v>29</v>
      </c>
      <c r="E41" s="218" t="s">
        <v>272</v>
      </c>
      <c r="F41" s="219"/>
      <c r="G41" s="95" t="s">
        <v>29</v>
      </c>
      <c r="H41" s="218" t="s">
        <v>270</v>
      </c>
      <c r="I41" s="220"/>
      <c r="J41" s="220"/>
      <c r="K41" s="95" t="s">
        <v>29</v>
      </c>
      <c r="L41" s="218" t="s">
        <v>273</v>
      </c>
      <c r="M41" s="220"/>
      <c r="N41" s="220"/>
      <c r="O41" s="95" t="s">
        <v>29</v>
      </c>
      <c r="S41" s="15" t="s">
        <v>268</v>
      </c>
      <c r="T41" s="102">
        <v>24</v>
      </c>
      <c r="U41" s="15" t="s">
        <v>269</v>
      </c>
      <c r="V41" s="102">
        <v>25</v>
      </c>
      <c r="W41" s="218" t="s">
        <v>272</v>
      </c>
      <c r="X41" s="219"/>
      <c r="Y41" s="102">
        <v>1048</v>
      </c>
      <c r="Z41" s="218" t="s">
        <v>270</v>
      </c>
      <c r="AA41" s="220"/>
      <c r="AB41" s="220"/>
      <c r="AC41" s="102">
        <v>2</v>
      </c>
      <c r="AD41" s="218" t="s">
        <v>273</v>
      </c>
      <c r="AE41" s="220"/>
      <c r="AF41" s="220"/>
      <c r="AG41" s="102">
        <v>2</v>
      </c>
      <c r="AH41" s="18">
        <f t="shared" si="0"/>
        <v>0</v>
      </c>
      <c r="AI41" s="18">
        <f t="shared" si="1"/>
        <v>0</v>
      </c>
      <c r="AJ41" s="18">
        <f t="shared" si="2"/>
        <v>0</v>
      </c>
      <c r="AK41" s="18">
        <f t="shared" si="3"/>
        <v>0</v>
      </c>
      <c r="AL41" s="18">
        <f t="shared" si="4"/>
        <v>0</v>
      </c>
      <c r="AM41" s="17"/>
    </row>
    <row r="42" spans="1:39">
      <c r="T42" s="17"/>
      <c r="V42" s="17"/>
      <c r="Y42" s="17"/>
      <c r="AC42" s="17"/>
      <c r="AG42" s="17"/>
      <c r="AH42" s="18"/>
      <c r="AI42" s="18"/>
      <c r="AJ42" s="18"/>
      <c r="AK42" s="18"/>
      <c r="AL42" s="18"/>
      <c r="AM42" s="17"/>
    </row>
    <row r="43" spans="1:39">
      <c r="A43" s="15" t="s">
        <v>268</v>
      </c>
      <c r="B43" s="95" t="s">
        <v>29</v>
      </c>
      <c r="C43" s="15" t="s">
        <v>269</v>
      </c>
      <c r="D43" s="95" t="s">
        <v>29</v>
      </c>
      <c r="E43" s="218" t="s">
        <v>272</v>
      </c>
      <c r="F43" s="219"/>
      <c r="G43" s="95" t="s">
        <v>29</v>
      </c>
      <c r="H43" s="218" t="s">
        <v>270</v>
      </c>
      <c r="I43" s="220"/>
      <c r="J43" s="220"/>
      <c r="K43" s="95" t="s">
        <v>29</v>
      </c>
      <c r="L43" s="218" t="s">
        <v>273</v>
      </c>
      <c r="M43" s="220"/>
      <c r="N43" s="220"/>
      <c r="O43" s="95" t="s">
        <v>29</v>
      </c>
      <c r="S43" s="15" t="s">
        <v>268</v>
      </c>
      <c r="T43" s="102">
        <v>26</v>
      </c>
      <c r="U43" s="15" t="s">
        <v>269</v>
      </c>
      <c r="V43" s="102">
        <v>26</v>
      </c>
      <c r="W43" s="218" t="s">
        <v>272</v>
      </c>
      <c r="X43" s="219"/>
      <c r="Y43" s="102">
        <v>4382</v>
      </c>
      <c r="Z43" s="218" t="s">
        <v>270</v>
      </c>
      <c r="AA43" s="220"/>
      <c r="AB43" s="220"/>
      <c r="AC43" s="102">
        <v>1</v>
      </c>
      <c r="AD43" s="218" t="s">
        <v>273</v>
      </c>
      <c r="AE43" s="220"/>
      <c r="AF43" s="220"/>
      <c r="AG43" s="102">
        <v>1</v>
      </c>
      <c r="AH43" s="18">
        <f t="shared" si="0"/>
        <v>0</v>
      </c>
      <c r="AI43" s="18">
        <f t="shared" si="1"/>
        <v>0</v>
      </c>
      <c r="AJ43" s="18">
        <f t="shared" si="2"/>
        <v>0</v>
      </c>
      <c r="AK43" s="18">
        <f t="shared" si="3"/>
        <v>0</v>
      </c>
      <c r="AL43" s="18">
        <f t="shared" si="4"/>
        <v>0</v>
      </c>
      <c r="AM43" s="19">
        <f>SUM(AH29:AL43)</f>
        <v>0</v>
      </c>
    </row>
    <row r="44" spans="1:39">
      <c r="AG44" s="17"/>
      <c r="AH44" s="17"/>
      <c r="AI44" s="17"/>
      <c r="AJ44" s="17"/>
      <c r="AK44" s="17"/>
      <c r="AL44" s="17"/>
      <c r="AM44" s="17"/>
    </row>
    <row r="46" spans="1:39">
      <c r="C46" s="92" t="s">
        <v>271</v>
      </c>
      <c r="D46" s="95" t="s">
        <v>29</v>
      </c>
      <c r="U46" s="92" t="s">
        <v>271</v>
      </c>
      <c r="V46" s="102">
        <v>26</v>
      </c>
      <c r="W46" s="18">
        <f>IF(D46=V46,1,0)</f>
        <v>0</v>
      </c>
      <c r="X46" s="17"/>
    </row>
    <row r="47" spans="1:39">
      <c r="C47" s="92" t="s">
        <v>274</v>
      </c>
      <c r="D47" s="95" t="s">
        <v>29</v>
      </c>
      <c r="U47" s="92" t="s">
        <v>274</v>
      </c>
      <c r="V47" s="102">
        <v>132</v>
      </c>
      <c r="W47" s="18">
        <f>IF(D47=V47,1,0)</f>
        <v>0</v>
      </c>
      <c r="X47" s="19">
        <f>SUM(W46:W47)</f>
        <v>0</v>
      </c>
    </row>
    <row r="48" spans="1:39">
      <c r="V48" s="17"/>
      <c r="W48" s="17"/>
      <c r="X48" s="17"/>
    </row>
  </sheetData>
  <sheetProtection password="CC09" sheet="1" objects="1" scenarios="1" selectLockedCells="1"/>
  <mergeCells count="52">
    <mergeCell ref="E37:F37"/>
    <mergeCell ref="E39:F39"/>
    <mergeCell ref="E41:F41"/>
    <mergeCell ref="A4:G8"/>
    <mergeCell ref="H29:J29"/>
    <mergeCell ref="H31:J31"/>
    <mergeCell ref="H33:J33"/>
    <mergeCell ref="H35:J35"/>
    <mergeCell ref="H37:J37"/>
    <mergeCell ref="E23:F23"/>
    <mergeCell ref="H23:J23"/>
    <mergeCell ref="E43:F43"/>
    <mergeCell ref="L29:N29"/>
    <mergeCell ref="L31:N31"/>
    <mergeCell ref="L33:N33"/>
    <mergeCell ref="L35:N35"/>
    <mergeCell ref="L37:N37"/>
    <mergeCell ref="L39:N39"/>
    <mergeCell ref="L41:N41"/>
    <mergeCell ref="L43:N43"/>
    <mergeCell ref="H39:J39"/>
    <mergeCell ref="H41:J41"/>
    <mergeCell ref="H43:J43"/>
    <mergeCell ref="E29:F29"/>
    <mergeCell ref="E31:F31"/>
    <mergeCell ref="E33:F33"/>
    <mergeCell ref="E35:F35"/>
    <mergeCell ref="W35:X35"/>
    <mergeCell ref="Z35:AB35"/>
    <mergeCell ref="AD35:AF35"/>
    <mergeCell ref="W29:X29"/>
    <mergeCell ref="Z29:AB29"/>
    <mergeCell ref="AD29:AF29"/>
    <mergeCell ref="W31:X31"/>
    <mergeCell ref="Z31:AB31"/>
    <mergeCell ref="AD31:AF31"/>
    <mergeCell ref="L23:N23"/>
    <mergeCell ref="W41:X41"/>
    <mergeCell ref="Z41:AB41"/>
    <mergeCell ref="AD41:AF41"/>
    <mergeCell ref="W43:X43"/>
    <mergeCell ref="Z43:AB43"/>
    <mergeCell ref="AD43:AF43"/>
    <mergeCell ref="W37:X37"/>
    <mergeCell ref="Z37:AB37"/>
    <mergeCell ref="AD37:AF37"/>
    <mergeCell ref="W39:X39"/>
    <mergeCell ref="Z39:AB39"/>
    <mergeCell ref="AD39:AF39"/>
    <mergeCell ref="W33:X33"/>
    <mergeCell ref="Z33:AB33"/>
    <mergeCell ref="AD33:AF33"/>
  </mergeCells>
  <pageMargins left="0.7" right="0.7" top="0.75" bottom="0.75" header="0.3" footer="0.3"/>
  <pageSetup paperSize="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12</vt:i4>
      </vt:variant>
    </vt:vector>
  </HeadingPairs>
  <TitlesOfParts>
    <vt:vector size="12" baseType="lpstr">
      <vt:lpstr>ETUDE 1 inventaire</vt:lpstr>
      <vt:lpstr>ETUDE 2 AEV</vt:lpstr>
      <vt:lpstr>ETUDE 3 Vitrage</vt:lpstr>
      <vt:lpstr>ETUDE 4 Epine</vt:lpstr>
      <vt:lpstr>ETUDE 5 PLAN</vt:lpstr>
      <vt:lpstr>ETUDE 6 ARC CORDE</vt:lpstr>
      <vt:lpstr>ETUDE 7 FICHE DEBIT</vt:lpstr>
      <vt:lpstr>ETUDE 8 CLAIR DE VUE</vt:lpstr>
      <vt:lpstr>ETUDE 9 OPTIMISATION</vt:lpstr>
      <vt:lpstr>ETUDE 10 LIVRAISON</vt:lpstr>
      <vt:lpstr>ETUDE 11 PLANNING</vt:lpstr>
      <vt:lpstr>ETUDE 12 MODE OPERATOIRE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SLYV</dc:creator>
  <cp:lastModifiedBy>SLYV</cp:lastModifiedBy>
  <dcterms:created xsi:type="dcterms:W3CDTF">2018-12-28T07:44:20Z</dcterms:created>
  <dcterms:modified xsi:type="dcterms:W3CDTF">2019-01-06T11:04:02Z</dcterms:modified>
</cp:coreProperties>
</file>